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220" windowHeight="11260" activeTab="0"/>
  </bookViews>
  <sheets>
    <sheet name="SF EB SLAA Lit Form" sheetId="1" r:id="rId1"/>
  </sheets>
  <definedNames>
    <definedName name="_xlnm.Print_Area" localSheetId="0">'SF EB SLAA Lit Form'!$K$1:$AD$62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R5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Simpy Enter Phone #'s
No Formatting</t>
        </r>
      </text>
    </comment>
    <comment ref="L5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Enter Any Comments In This Section
</t>
        </r>
      </text>
    </comment>
  </commentList>
</comments>
</file>

<file path=xl/sharedStrings.xml><?xml version="1.0" encoding="utf-8"?>
<sst xmlns="http://schemas.openxmlformats.org/spreadsheetml/2006/main" count="358" uniqueCount="168">
  <si>
    <t>Record</t>
  </si>
  <si>
    <t>Meeting</t>
  </si>
  <si>
    <t>Weekday</t>
  </si>
  <si>
    <t>Time</t>
  </si>
  <si>
    <t>Address</t>
  </si>
  <si>
    <t>Area</t>
  </si>
  <si>
    <t>City</t>
  </si>
  <si>
    <t>WD</t>
  </si>
  <si>
    <t>TM</t>
  </si>
  <si>
    <t>Monday</t>
  </si>
  <si>
    <t>6:30p - 7:45p</t>
  </si>
  <si>
    <t>Good Shepherd. Discovering Spirituality in Recovery</t>
  </si>
  <si>
    <t>1823 9th St.</t>
  </si>
  <si>
    <t>EB</t>
  </si>
  <si>
    <t>Berkeley</t>
  </si>
  <si>
    <t>7:30a - 8:30a</t>
  </si>
  <si>
    <t>Beginning Our Week in Conscious Contact</t>
  </si>
  <si>
    <t>3400 16th St.</t>
  </si>
  <si>
    <t>SF</t>
  </si>
  <si>
    <t>12:00p - 1:00p</t>
  </si>
  <si>
    <t>Mandana. Open meeting</t>
  </si>
  <si>
    <t>3989 Howe St.</t>
  </si>
  <si>
    <t>Oakland</t>
  </si>
  <si>
    <t xml:space="preserve">Available Literature: </t>
  </si>
  <si>
    <t>7:30p - 8:45p</t>
  </si>
  <si>
    <t>St. Ignatius. Building Partnerships and Healthy Sexuality</t>
  </si>
  <si>
    <t>2190 Fulton St.</t>
  </si>
  <si>
    <t>7:30p - 9:00p</t>
  </si>
  <si>
    <t>St Paul's Episcopal Church. Open meeting.</t>
  </si>
  <si>
    <t>1860 Trinity Ave.</t>
  </si>
  <si>
    <t>Walnut Creek</t>
  </si>
  <si>
    <t>Simply Enter Desired Quantity in Yellow Area</t>
  </si>
  <si>
    <t>Tuesday</t>
  </si>
  <si>
    <t>6:30p - 8:00p</t>
  </si>
  <si>
    <t>Good Shepherd. Working the Steps-Big Book Study</t>
  </si>
  <si>
    <t>1823 9th St</t>
  </si>
  <si>
    <t>6:45p - 7:45p</t>
  </si>
  <si>
    <t>Tools/Step Study &amp; Meditation</t>
  </si>
  <si>
    <t>SLAA Basic Texts</t>
  </si>
  <si>
    <t>QTY</t>
  </si>
  <si>
    <t>Cost</t>
  </si>
  <si>
    <t>Total</t>
  </si>
  <si>
    <t>Pamphlets</t>
  </si>
  <si>
    <t>Healthy Intimacy</t>
  </si>
  <si>
    <t xml:space="preserve">title on the cover </t>
  </si>
  <si>
    <t xml:space="preserve">Welcome </t>
  </si>
  <si>
    <t>Grace North Church. In the Solution</t>
  </si>
  <si>
    <t>2138 Cedar St</t>
  </si>
  <si>
    <t>without Title On Cover</t>
  </si>
  <si>
    <t xml:space="preserve">An Introduction to SLAA </t>
  </si>
  <si>
    <t>Mandana. Open meeting. Women's</t>
  </si>
  <si>
    <t>3989 Howe St</t>
  </si>
  <si>
    <t xml:space="preserve">40 Questions for Self-Diagnosis </t>
  </si>
  <si>
    <t>Wednesday</t>
  </si>
  <si>
    <t>6:00p - 7:15p</t>
  </si>
  <si>
    <t>Women's Step Discussion</t>
  </si>
  <si>
    <t xml:space="preserve">Suggestions for Newcomers </t>
  </si>
  <si>
    <t>6:30p - 7:30p</t>
  </si>
  <si>
    <t>Mandana. Dating/Building Relationships</t>
  </si>
  <si>
    <t xml:space="preserve">Journals </t>
  </si>
  <si>
    <t xml:space="preserve">Questions Beginners Ask </t>
  </si>
  <si>
    <t>Focus: Withdrawal</t>
  </si>
  <si>
    <t xml:space="preserve">Healthy Relationships </t>
  </si>
  <si>
    <t xml:space="preserve">Withdrawal: Gateway to Freedom </t>
  </si>
  <si>
    <t>Epworth Methodist. 12 &amp; 12 Gratitude</t>
  </si>
  <si>
    <t>1953 Hopkins St.</t>
  </si>
  <si>
    <t xml:space="preserve">Anorexia </t>
  </si>
  <si>
    <t xml:space="preserve">Sponsorship: A Return from Isolation </t>
  </si>
  <si>
    <t>Resurrection Lutheran. Traditions/Step Study</t>
  </si>
  <si>
    <t>397 Euclid Ave</t>
  </si>
  <si>
    <t xml:space="preserve">12 Steps </t>
  </si>
  <si>
    <t xml:space="preserve">Addiction and Recovery </t>
  </si>
  <si>
    <t xml:space="preserve">Withdrawal </t>
  </si>
  <si>
    <t xml:space="preserve">Anorexia: Sexual, Social, and Emotional </t>
  </si>
  <si>
    <t>7:30p - 8:30p</t>
  </si>
  <si>
    <t>Mandana. People of Color.</t>
  </si>
  <si>
    <t xml:space="preserve">Renewal of Sobriety </t>
  </si>
  <si>
    <t>8:00p - 9:15p</t>
  </si>
  <si>
    <t>Focus: The First Step</t>
  </si>
  <si>
    <t xml:space="preserve">Setting Bottom Lines </t>
  </si>
  <si>
    <t>Thursday</t>
  </si>
  <si>
    <t xml:space="preserve">6:30p - 8:00p </t>
  </si>
  <si>
    <t>Good Shepherd. Open meeting.</t>
  </si>
  <si>
    <t xml:space="preserve">Pocket Toolkit </t>
  </si>
  <si>
    <t>Newcomer's</t>
  </si>
  <si>
    <t>Resurrection Lutheran. Reading AA Big Book</t>
  </si>
  <si>
    <t>Old Saint Mary's. Creating a Top Line Program</t>
  </si>
  <si>
    <t>614 Grant St</t>
  </si>
  <si>
    <t>Chips &amp; Medallions</t>
  </si>
  <si>
    <t>Mandana. Sex and Love Addiction, Anorexia and Recovery</t>
  </si>
  <si>
    <t>Focus on Anorexia</t>
  </si>
  <si>
    <t>Chips</t>
  </si>
  <si>
    <t>Year</t>
  </si>
  <si>
    <t>7:45p - 8:45p</t>
  </si>
  <si>
    <t>St Paul's Episcopal Church. Walnut Creek. Open meeting</t>
  </si>
  <si>
    <t>Step 1</t>
  </si>
  <si>
    <t>9:30a - 10:30a</t>
  </si>
  <si>
    <t>Therapists, Other Helping Professionals, &amp; Clergy. Closed meeting</t>
  </si>
  <si>
    <t>Private Location</t>
  </si>
  <si>
    <t>Step 2</t>
  </si>
  <si>
    <t>Friday</t>
  </si>
  <si>
    <t>Focus on Self Expression</t>
  </si>
  <si>
    <t>Step 3</t>
  </si>
  <si>
    <t>Beginning Your Weekend in Recovery</t>
  </si>
  <si>
    <t>Epworth Methodist. Applying the 12 Step Principles.</t>
  </si>
  <si>
    <t xml:space="preserve">1 day </t>
  </si>
  <si>
    <t>Mandana. Healthy Behaviors</t>
  </si>
  <si>
    <t xml:space="preserve">1 week </t>
  </si>
  <si>
    <t>Mandana. Fantasy/Intrigue</t>
  </si>
  <si>
    <t xml:space="preserve">1 month </t>
  </si>
  <si>
    <t>Saturday</t>
  </si>
  <si>
    <t>10:00a - 11:00a</t>
  </si>
  <si>
    <t>Mandana. Women In Recovery</t>
  </si>
  <si>
    <t xml:space="preserve">2 months </t>
  </si>
  <si>
    <t>5:00p - 6:30p</t>
  </si>
  <si>
    <t>Grace North Church. Anorexia</t>
  </si>
  <si>
    <t>2138 Cedar St.</t>
  </si>
  <si>
    <t xml:space="preserve">3 months </t>
  </si>
  <si>
    <t>6:00p - 7:30p</t>
  </si>
  <si>
    <t>Holy Innocents'. Uptown Saturday Night Meeting</t>
  </si>
  <si>
    <t>455 Fair Oaks St</t>
  </si>
  <si>
    <t xml:space="preserve">6 months </t>
  </si>
  <si>
    <t>Sub-Total</t>
  </si>
  <si>
    <t>All Souls. In the Solution/Big Book</t>
  </si>
  <si>
    <t>2220 Cedar Street</t>
  </si>
  <si>
    <t xml:space="preserve">9 months </t>
  </si>
  <si>
    <t>8:00a - 9:00a</t>
  </si>
  <si>
    <t>Mandana. Saturday Morning Men's Meeting.</t>
  </si>
  <si>
    <t>9:00a - 10:15a</t>
  </si>
  <si>
    <t>St. Mary's &amp; St Martha's Lutheran. Weekend Meditation</t>
  </si>
  <si>
    <t>1050 S. Van Ness St</t>
  </si>
  <si>
    <t>Sunday</t>
  </si>
  <si>
    <t>5:00p - 5:45p</t>
  </si>
  <si>
    <t>Mandana. Newcomer's</t>
  </si>
  <si>
    <t>Resurrection Lutheran. Start the week ... happy, joyous, and free</t>
  </si>
  <si>
    <t>Total Order By Category</t>
  </si>
  <si>
    <t>(1) Select Meeting From List Provided (2) Enter Name (3) Phone (4) E-Mail as Necessary</t>
  </si>
  <si>
    <t>Healing from Fantasy &amp; Intrigue</t>
  </si>
  <si>
    <t>Meeting:</t>
  </si>
  <si>
    <t>Address:</t>
  </si>
  <si>
    <t>City:</t>
  </si>
  <si>
    <t>Area:</t>
  </si>
  <si>
    <t>Total Medallions</t>
  </si>
  <si>
    <t>Total Order</t>
  </si>
  <si>
    <t>Start Time:</t>
  </si>
  <si>
    <t>Meeting Time Range:</t>
  </si>
  <si>
    <t>Weekday:</t>
  </si>
  <si>
    <t>Comments</t>
  </si>
  <si>
    <t xml:space="preserve">Order Month : </t>
  </si>
  <si>
    <t>Date Time:</t>
  </si>
  <si>
    <t>Phone:</t>
  </si>
  <si>
    <t>E-Mail</t>
  </si>
  <si>
    <r>
      <t>Order Person</t>
    </r>
    <r>
      <rPr>
        <b/>
        <sz val="10"/>
        <rFont val="Arial"/>
        <family val="2"/>
      </rPr>
      <t>:</t>
    </r>
  </si>
  <si>
    <t>E-Mail Here</t>
  </si>
  <si>
    <t>Name Here</t>
  </si>
  <si>
    <r>
      <t xml:space="preserve">In order to minimize time spent waiting at the Intergroup meeting you can email your order in advance to </t>
    </r>
    <r>
      <rPr>
        <sz val="10"/>
        <color indexed="10"/>
        <rFont val="Arial"/>
        <family val="2"/>
      </rPr>
      <t>lit2008@slaa-sfeb.org.</t>
    </r>
    <r>
      <rPr>
        <sz val="10"/>
        <rFont val="Arial"/>
        <family val="0"/>
      </rPr>
      <t xml:space="preserve"> Advance orders received by email will be delivered ahead of instant orders, after the IG meeting has ended. </t>
    </r>
  </si>
  <si>
    <t>Romantic Obsession</t>
  </si>
  <si>
    <t>More Chips</t>
  </si>
  <si>
    <t>Step 4</t>
  </si>
  <si>
    <t>Step 5</t>
  </si>
  <si>
    <t>Step 6</t>
  </si>
  <si>
    <t>Step 7</t>
  </si>
  <si>
    <t>Step 8</t>
  </si>
  <si>
    <t>Step 9</t>
  </si>
  <si>
    <t>Step 10</t>
  </si>
  <si>
    <t>Step 11</t>
  </si>
  <si>
    <t>Step 12</t>
  </si>
  <si>
    <t>Triggers as a Resource Booklet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</si>
</sst>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-yy;@"/>
    <numFmt numFmtId="170" formatCode="[$-409]h:mm:ss\ AM/PM"/>
    <numFmt numFmtId="171" formatCode="[$-409]h:mm\ AM/PM;@"/>
    <numFmt numFmtId="172" formatCode="[$-409]mmm\-yy;@"/>
    <numFmt numFmtId="173" formatCode="[&lt;=9999999]###\-####;\(###\)\ ###\-####"/>
  </numFmts>
  <fonts count="53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2"/>
    </font>
    <font>
      <sz val="8"/>
      <color indexed="12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20"/>
      <color indexed="8"/>
      <name val="Arial"/>
      <family val="0"/>
    </font>
    <font>
      <b/>
      <sz val="26"/>
      <color indexed="8"/>
      <name val="Arial"/>
      <family val="0"/>
    </font>
    <font>
      <b/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NumberFormat="1" applyFill="1" applyAlignment="1" applyProtection="1">
      <alignment horizontal="left" wrapText="1"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1" fontId="1" fillId="0" borderId="0" xfId="0" applyNumberFormat="1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71" fontId="1" fillId="33" borderId="0" xfId="0" applyNumberFormat="1" applyFont="1" applyFill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44" fontId="0" fillId="0" borderId="15" xfId="44" applyBorder="1" applyAlignment="1" applyProtection="1">
      <alignment/>
      <protection/>
    </xf>
    <xf numFmtId="44" fontId="0" fillId="0" borderId="16" xfId="0" applyNumberFormat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44" fontId="0" fillId="0" borderId="18" xfId="44" applyFont="1" applyBorder="1" applyAlignment="1" applyProtection="1">
      <alignment/>
      <protection/>
    </xf>
    <xf numFmtId="44" fontId="0" fillId="0" borderId="19" xfId="0" applyNumberFormat="1" applyFont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44" fontId="0" fillId="0" borderId="0" xfId="44" applyBorder="1" applyAlignment="1" applyProtection="1">
      <alignment/>
      <protection/>
    </xf>
    <xf numFmtId="44" fontId="0" fillId="0" borderId="21" xfId="0" applyNumberForma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44" fontId="5" fillId="0" borderId="22" xfId="0" applyNumberFormat="1" applyFont="1" applyBorder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44" fontId="0" fillId="0" borderId="18" xfId="44" applyBorder="1" applyAlignment="1" applyProtection="1">
      <alignment/>
      <protection/>
    </xf>
    <xf numFmtId="44" fontId="0" fillId="0" borderId="19" xfId="0" applyNumberFormat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44" fontId="0" fillId="0" borderId="12" xfId="44" applyFont="1" applyBorder="1" applyAlignment="1" applyProtection="1">
      <alignment/>
      <protection/>
    </xf>
    <xf numFmtId="44" fontId="0" fillId="0" borderId="12" xfId="44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44" fontId="0" fillId="0" borderId="23" xfId="0" applyNumberFormat="1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44" fontId="0" fillId="0" borderId="25" xfId="0" applyNumberFormat="1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/>
      <protection/>
    </xf>
    <xf numFmtId="44" fontId="0" fillId="0" borderId="29" xfId="44" applyBorder="1" applyAlignment="1" applyProtection="1">
      <alignment/>
      <protection/>
    </xf>
    <xf numFmtId="44" fontId="0" fillId="0" borderId="30" xfId="0" applyNumberFormat="1" applyBorder="1" applyAlignment="1" applyProtection="1">
      <alignment/>
      <protection/>
    </xf>
    <xf numFmtId="0" fontId="0" fillId="0" borderId="31" xfId="0" applyBorder="1" applyAlignment="1" applyProtection="1">
      <alignment horizontal="center"/>
      <protection/>
    </xf>
    <xf numFmtId="44" fontId="0" fillId="0" borderId="32" xfId="0" applyNumberFormat="1" applyBorder="1" applyAlignment="1" applyProtection="1">
      <alignment/>
      <protection/>
    </xf>
    <xf numFmtId="44" fontId="0" fillId="0" borderId="33" xfId="0" applyNumberFormat="1" applyBorder="1" applyAlignment="1" applyProtection="1">
      <alignment/>
      <protection/>
    </xf>
    <xf numFmtId="0" fontId="7" fillId="35" borderId="0" xfId="0" applyFont="1" applyFill="1" applyAlignment="1" applyProtection="1">
      <alignment horizontal="center"/>
      <protection/>
    </xf>
    <xf numFmtId="0" fontId="7" fillId="35" borderId="0" xfId="0" applyFont="1" applyFill="1" applyAlignment="1" applyProtection="1">
      <alignment/>
      <protection/>
    </xf>
    <xf numFmtId="0" fontId="8" fillId="35" borderId="11" xfId="0" applyFont="1" applyFill="1" applyBorder="1" applyAlignment="1" applyProtection="1">
      <alignment horizontal="center"/>
      <protection/>
    </xf>
    <xf numFmtId="44" fontId="8" fillId="35" borderId="22" xfId="0" applyNumberFormat="1" applyFont="1" applyFill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44" fontId="5" fillId="0" borderId="33" xfId="0" applyNumberFormat="1" applyFont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7" fillId="35" borderId="13" xfId="0" applyFont="1" applyFill="1" applyBorder="1" applyAlignment="1" applyProtection="1">
      <alignment/>
      <protection/>
    </xf>
    <xf numFmtId="0" fontId="7" fillId="35" borderId="13" xfId="0" applyFont="1" applyFill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/>
      <protection/>
    </xf>
    <xf numFmtId="0" fontId="0" fillId="0" borderId="36" xfId="0" applyBorder="1" applyAlignment="1" applyProtection="1">
      <alignment horizontal="center"/>
      <protection/>
    </xf>
    <xf numFmtId="44" fontId="0" fillId="0" borderId="19" xfId="0" applyNumberFormat="1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44" fontId="5" fillId="0" borderId="13" xfId="0" applyNumberFormat="1" applyFont="1" applyBorder="1" applyAlignment="1" applyProtection="1">
      <alignment/>
      <protection/>
    </xf>
    <xf numFmtId="0" fontId="10" fillId="33" borderId="0" xfId="0" applyFont="1" applyFill="1" applyAlignment="1" applyProtection="1">
      <alignment horizontal="center"/>
      <protection/>
    </xf>
    <xf numFmtId="172" fontId="10" fillId="33" borderId="0" xfId="0" applyNumberFormat="1" applyFont="1" applyFill="1" applyAlignment="1" applyProtection="1">
      <alignment horizontal="center"/>
      <protection/>
    </xf>
    <xf numFmtId="22" fontId="10" fillId="33" borderId="0" xfId="0" applyNumberFormat="1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6" borderId="15" xfId="0" applyFill="1" applyBorder="1" applyAlignment="1" applyProtection="1">
      <alignment horizontal="center"/>
      <protection locked="0"/>
    </xf>
    <xf numFmtId="0" fontId="0" fillId="36" borderId="18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36" borderId="18" xfId="0" applyFill="1" applyBorder="1" applyAlignment="1" applyProtection="1">
      <alignment horizontal="center"/>
      <protection locked="0"/>
    </xf>
    <xf numFmtId="0" fontId="0" fillId="36" borderId="14" xfId="0" applyFill="1" applyBorder="1" applyAlignment="1" applyProtection="1">
      <alignment horizontal="center"/>
      <protection locked="0"/>
    </xf>
    <xf numFmtId="0" fontId="0" fillId="36" borderId="20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/>
      <protection/>
    </xf>
    <xf numFmtId="0" fontId="5" fillId="0" borderId="37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0" fillId="33" borderId="0" xfId="0" applyFont="1" applyFill="1" applyAlignment="1" applyProtection="1">
      <alignment horizontal="left"/>
      <protection/>
    </xf>
    <xf numFmtId="171" fontId="10" fillId="33" borderId="0" xfId="0" applyNumberFormat="1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44" fontId="0" fillId="0" borderId="0" xfId="0" applyNumberFormat="1" applyFont="1" applyBorder="1" applyAlignment="1" applyProtection="1">
      <alignment horizontal="center"/>
      <protection/>
    </xf>
    <xf numFmtId="44" fontId="0" fillId="0" borderId="25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44" fontId="0" fillId="0" borderId="18" xfId="0" applyNumberFormat="1" applyFont="1" applyBorder="1" applyAlignment="1" applyProtection="1">
      <alignment horizontal="center"/>
      <protection/>
    </xf>
    <xf numFmtId="44" fontId="0" fillId="0" borderId="33" xfId="0" applyNumberFormat="1" applyFont="1" applyBorder="1" applyAlignment="1" applyProtection="1">
      <alignment horizontal="center"/>
      <protection/>
    </xf>
    <xf numFmtId="0" fontId="9" fillId="33" borderId="38" xfId="0" applyFont="1" applyFill="1" applyBorder="1" applyAlignment="1" applyProtection="1">
      <alignment horizontal="left"/>
      <protection locked="0"/>
    </xf>
    <xf numFmtId="0" fontId="9" fillId="33" borderId="39" xfId="0" applyFont="1" applyFill="1" applyBorder="1" applyAlignment="1" applyProtection="1">
      <alignment horizontal="left"/>
      <protection locked="0"/>
    </xf>
    <xf numFmtId="0" fontId="9" fillId="33" borderId="40" xfId="0" applyFont="1" applyFill="1" applyBorder="1" applyAlignment="1" applyProtection="1">
      <alignment horizontal="left"/>
      <protection locked="0"/>
    </xf>
    <xf numFmtId="173" fontId="5" fillId="36" borderId="41" xfId="0" applyNumberFormat="1" applyFont="1" applyFill="1" applyBorder="1" applyAlignment="1" applyProtection="1">
      <alignment horizontal="center"/>
      <protection locked="0"/>
    </xf>
    <xf numFmtId="173" fontId="5" fillId="36" borderId="42" xfId="0" applyNumberFormat="1" applyFont="1" applyFill="1" applyBorder="1" applyAlignment="1" applyProtection="1">
      <alignment horizontal="center"/>
      <protection locked="0"/>
    </xf>
    <xf numFmtId="173" fontId="5" fillId="36" borderId="43" xfId="0" applyNumberFormat="1" applyFont="1" applyFill="1" applyBorder="1" applyAlignment="1" applyProtection="1">
      <alignment horizontal="center"/>
      <protection locked="0"/>
    </xf>
    <xf numFmtId="0" fontId="5" fillId="36" borderId="41" xfId="0" applyFont="1" applyFill="1" applyBorder="1" applyAlignment="1" applyProtection="1">
      <alignment horizontal="left"/>
      <protection locked="0"/>
    </xf>
    <xf numFmtId="0" fontId="5" fillId="36" borderId="42" xfId="0" applyFont="1" applyFill="1" applyBorder="1" applyAlignment="1" applyProtection="1">
      <alignment horizontal="left"/>
      <protection locked="0"/>
    </xf>
    <xf numFmtId="0" fontId="5" fillId="36" borderId="43" xfId="0" applyFont="1" applyFill="1" applyBorder="1" applyAlignment="1" applyProtection="1">
      <alignment horizontal="left"/>
      <protection locked="0"/>
    </xf>
    <xf numFmtId="0" fontId="5" fillId="37" borderId="11" xfId="0" applyFont="1" applyFill="1" applyBorder="1" applyAlignment="1" applyProtection="1">
      <alignment horizontal="center"/>
      <protection/>
    </xf>
    <xf numFmtId="0" fontId="5" fillId="37" borderId="12" xfId="0" applyFont="1" applyFill="1" applyBorder="1" applyAlignment="1" applyProtection="1">
      <alignment horizontal="center"/>
      <protection/>
    </xf>
    <xf numFmtId="0" fontId="5" fillId="37" borderId="22" xfId="0" applyFont="1" applyFill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 horizontal="center"/>
      <protection locked="0"/>
    </xf>
    <xf numFmtId="0" fontId="0" fillId="36" borderId="15" xfId="0" applyFill="1" applyBorder="1" applyAlignment="1" applyProtection="1">
      <alignment horizontal="center"/>
      <protection locked="0"/>
    </xf>
    <xf numFmtId="0" fontId="0" fillId="36" borderId="16" xfId="0" applyFill="1" applyBorder="1" applyAlignment="1" applyProtection="1">
      <alignment horizontal="center"/>
      <protection locked="0"/>
    </xf>
    <xf numFmtId="0" fontId="0" fillId="36" borderId="20" xfId="0" applyFill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36" borderId="21" xfId="0" applyFill="1" applyBorder="1" applyAlignment="1" applyProtection="1">
      <alignment horizontal="center"/>
      <protection locked="0"/>
    </xf>
    <xf numFmtId="0" fontId="0" fillId="36" borderId="17" xfId="0" applyFill="1" applyBorder="1" applyAlignment="1" applyProtection="1">
      <alignment horizontal="center"/>
      <protection locked="0"/>
    </xf>
    <xf numFmtId="0" fontId="0" fillId="36" borderId="18" xfId="0" applyFill="1" applyBorder="1" applyAlignment="1" applyProtection="1">
      <alignment horizontal="center"/>
      <protection locked="0"/>
    </xf>
    <xf numFmtId="0" fontId="0" fillId="36" borderId="19" xfId="0" applyFill="1" applyBorder="1" applyAlignment="1" applyProtection="1">
      <alignment horizontal="center"/>
      <protection locked="0"/>
    </xf>
    <xf numFmtId="44" fontId="0" fillId="0" borderId="15" xfId="0" applyNumberFormat="1" applyFont="1" applyBorder="1" applyAlignment="1" applyProtection="1">
      <alignment horizontal="center"/>
      <protection/>
    </xf>
    <xf numFmtId="44" fontId="0" fillId="0" borderId="23" xfId="0" applyNumberFormat="1" applyFont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44" fontId="5" fillId="0" borderId="12" xfId="0" applyNumberFormat="1" applyFont="1" applyBorder="1" applyAlignment="1" applyProtection="1">
      <alignment horizontal="center"/>
      <protection/>
    </xf>
    <xf numFmtId="44" fontId="5" fillId="0" borderId="22" xfId="0" applyNumberFormat="1" applyFont="1" applyBorder="1" applyAlignment="1" applyProtection="1">
      <alignment horizontal="center"/>
      <protection/>
    </xf>
    <xf numFmtId="0" fontId="0" fillId="33" borderId="0" xfId="0" applyNumberFormat="1" applyFill="1" applyAlignment="1" applyProtection="1">
      <alignment horizontal="left" wrapText="1"/>
      <protection/>
    </xf>
    <xf numFmtId="172" fontId="10" fillId="33" borderId="0" xfId="0" applyNumberFormat="1" applyFont="1" applyFill="1" applyAlignment="1" applyProtection="1">
      <alignment horizontal="center"/>
      <protection/>
    </xf>
    <xf numFmtId="22" fontId="10" fillId="33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171450</xdr:colOff>
      <xdr:row>0</xdr:row>
      <xdr:rowOff>47625</xdr:rowOff>
    </xdr:from>
    <xdr:to>
      <xdr:col>28</xdr:col>
      <xdr:colOff>304800</xdr:colOff>
      <xdr:row>2</xdr:row>
      <xdr:rowOff>0</xdr:rowOff>
    </xdr:to>
    <xdr:pic>
      <xdr:nvPicPr>
        <xdr:cNvPr id="1" name="Picture 1" descr="SLA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7625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1771650</xdr:colOff>
      <xdr:row>0</xdr:row>
      <xdr:rowOff>104775</xdr:rowOff>
    </xdr:from>
    <xdr:to>
      <xdr:col>19</xdr:col>
      <xdr:colOff>123825</xdr:colOff>
      <xdr:row>0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24050" y="104775"/>
          <a:ext cx="4314825" cy="47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SF EB SLAA Literature Order </a:t>
          </a:r>
        </a:p>
      </xdr:txBody>
    </xdr:sp>
    <xdr:clientData/>
  </xdr:twoCellAnchor>
  <xdr:twoCellAnchor>
    <xdr:from>
      <xdr:col>11</xdr:col>
      <xdr:colOff>47625</xdr:colOff>
      <xdr:row>0</xdr:row>
      <xdr:rowOff>76200</xdr:rowOff>
    </xdr:from>
    <xdr:to>
      <xdr:col>26</xdr:col>
      <xdr:colOff>476250</xdr:colOff>
      <xdr:row>1</xdr:row>
      <xdr:rowOff>371475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0025" y="76200"/>
          <a:ext cx="96869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SLAA San Francisco/East Bay Intergroup Literature Order </a:t>
          </a:r>
        </a:p>
      </xdr:txBody>
    </xdr:sp>
    <xdr:clientData/>
  </xdr:twoCellAnchor>
  <xdr:twoCellAnchor>
    <xdr:from>
      <xdr:col>10</xdr:col>
      <xdr:colOff>19050</xdr:colOff>
      <xdr:row>52</xdr:row>
      <xdr:rowOff>104775</xdr:rowOff>
    </xdr:from>
    <xdr:to>
      <xdr:col>29</xdr:col>
      <xdr:colOff>514350</xdr:colOff>
      <xdr:row>52</xdr:row>
      <xdr:rowOff>123825</xdr:rowOff>
    </xdr:to>
    <xdr:sp>
      <xdr:nvSpPr>
        <xdr:cNvPr id="4" name="Line 10"/>
        <xdr:cNvSpPr>
          <a:spLocks/>
        </xdr:cNvSpPr>
      </xdr:nvSpPr>
      <xdr:spPr>
        <a:xfrm flipV="1">
          <a:off x="19050" y="9077325"/>
          <a:ext cx="11791950" cy="285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419100</xdr:colOff>
      <xdr:row>54</xdr:row>
      <xdr:rowOff>38100</xdr:rowOff>
    </xdr:from>
    <xdr:to>
      <xdr:col>28</xdr:col>
      <xdr:colOff>581025</xdr:colOff>
      <xdr:row>60</xdr:row>
      <xdr:rowOff>28575</xdr:rowOff>
    </xdr:to>
    <xdr:sp>
      <xdr:nvSpPr>
        <xdr:cNvPr id="5" name="Rectangle 11"/>
        <xdr:cNvSpPr>
          <a:spLocks/>
        </xdr:cNvSpPr>
      </xdr:nvSpPr>
      <xdr:spPr>
        <a:xfrm>
          <a:off x="10439400" y="9334500"/>
          <a:ext cx="82867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Entry Possible In Yellow Shaded Areas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tabSelected="1" workbookViewId="0" topLeftCell="K1">
      <selection activeCell="AD38" sqref="AD38"/>
    </sheetView>
  </sheetViews>
  <sheetFormatPr defaultColWidth="9.140625" defaultRowHeight="12.75" customHeight="1"/>
  <cols>
    <col min="1" max="1" width="9.140625" style="5" hidden="1" customWidth="1"/>
    <col min="2" max="2" width="57.421875" style="5" hidden="1" customWidth="1"/>
    <col min="3" max="3" width="9.28125" style="5" hidden="1" customWidth="1"/>
    <col min="4" max="4" width="11.8515625" style="5" hidden="1" customWidth="1"/>
    <col min="5" max="5" width="47.421875" style="5" hidden="1" customWidth="1"/>
    <col min="6" max="6" width="15.421875" style="5" hidden="1" customWidth="1"/>
    <col min="7" max="7" width="4.421875" style="5" hidden="1" customWidth="1"/>
    <col min="8" max="8" width="10.140625" style="5" hidden="1" customWidth="1"/>
    <col min="9" max="9" width="9.140625" style="5" hidden="1" customWidth="1"/>
    <col min="10" max="10" width="7.7109375" style="5" hidden="1" customWidth="1"/>
    <col min="11" max="11" width="2.28125" style="5" customWidth="1"/>
    <col min="12" max="12" width="27.421875" style="5" customWidth="1"/>
    <col min="13" max="14" width="9.140625" style="5" customWidth="1"/>
    <col min="15" max="15" width="8.7109375" style="5" customWidth="1"/>
    <col min="16" max="16" width="5.7109375" style="5" customWidth="1"/>
    <col min="17" max="17" width="12.421875" style="5" customWidth="1"/>
    <col min="18" max="18" width="7.7109375" style="5" bestFit="1" customWidth="1"/>
    <col min="19" max="19" width="9.140625" style="5" customWidth="1"/>
    <col min="20" max="20" width="1.8515625" style="5" customWidth="1"/>
    <col min="21" max="21" width="0" style="5" hidden="1" customWidth="1"/>
    <col min="22" max="22" width="11.00390625" style="5" bestFit="1" customWidth="1"/>
    <col min="23" max="27" width="9.140625" style="5" customWidth="1"/>
    <col min="28" max="28" width="10.00390625" style="5" customWidth="1"/>
    <col min="29" max="16384" width="9.140625" style="5" customWidth="1"/>
  </cols>
  <sheetData>
    <row r="1" spans="1:30" ht="12.75" customHeigh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2"/>
      <c r="L1" s="3"/>
      <c r="M1" s="3"/>
      <c r="N1" s="3"/>
      <c r="O1" s="3"/>
      <c r="P1" s="3"/>
      <c r="Q1" s="3"/>
      <c r="R1" s="3"/>
      <c r="S1" s="3"/>
      <c r="T1" s="3"/>
      <c r="U1" s="2"/>
      <c r="V1" s="4"/>
      <c r="W1" s="2"/>
      <c r="X1" s="2"/>
      <c r="Y1" s="2"/>
      <c r="Z1" s="2"/>
      <c r="AA1" s="2"/>
      <c r="AB1" s="2"/>
      <c r="AC1" s="2"/>
      <c r="AD1" s="2"/>
    </row>
    <row r="2" spans="1:30" ht="56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1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2"/>
      <c r="L2" s="126" t="s">
        <v>155</v>
      </c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2"/>
      <c r="AC2" s="2"/>
      <c r="AD2" s="2"/>
    </row>
    <row r="3" spans="1:30" ht="12.75" customHeight="1">
      <c r="A3" s="7">
        <v>1</v>
      </c>
      <c r="B3" s="8" t="str">
        <f aca="true" t="shared" si="0" ref="B3:B45">CONCATENATE(G3,"-",C3,"-",E3)</f>
        <v>EB-Monday-Good Shepherd. Discovering Spirituality in Recovery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5">
        <v>1</v>
      </c>
      <c r="J3" s="9">
        <v>0.2708333333333333</v>
      </c>
      <c r="K3" s="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2.75" customHeight="1" thickBot="1">
      <c r="A4" s="11">
        <v>2</v>
      </c>
      <c r="B4" s="12" t="str">
        <f t="shared" si="0"/>
        <v>SF-Monday-Beginning Our Week in Conscious Contact</v>
      </c>
      <c r="C4" s="11" t="s">
        <v>9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18</v>
      </c>
      <c r="I4" s="2">
        <v>1</v>
      </c>
      <c r="J4" s="13">
        <v>0.3125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4"/>
      <c r="W4" s="2"/>
      <c r="X4" s="2"/>
      <c r="Y4" s="2"/>
      <c r="Z4" s="2"/>
      <c r="AA4" s="2"/>
      <c r="AB4" s="2"/>
      <c r="AC4" s="2"/>
      <c r="AD4" s="2"/>
    </row>
    <row r="5" spans="1:30" ht="12.75" customHeight="1" thickBot="1">
      <c r="A5" s="11">
        <v>3</v>
      </c>
      <c r="B5" s="12" t="str">
        <f t="shared" si="0"/>
        <v>EB-Monday-Mandana. Open meeting</v>
      </c>
      <c r="C5" s="11" t="s">
        <v>9</v>
      </c>
      <c r="D5" s="11" t="s">
        <v>19</v>
      </c>
      <c r="E5" s="11" t="s">
        <v>20</v>
      </c>
      <c r="F5" s="11" t="s">
        <v>21</v>
      </c>
      <c r="G5" s="11" t="s">
        <v>13</v>
      </c>
      <c r="H5" s="11" t="s">
        <v>22</v>
      </c>
      <c r="I5" s="2">
        <v>1</v>
      </c>
      <c r="J5" s="13">
        <v>0.5</v>
      </c>
      <c r="K5" s="2"/>
      <c r="L5" s="108" t="s">
        <v>23</v>
      </c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10"/>
    </row>
    <row r="6" spans="1:30" ht="12.75" customHeight="1">
      <c r="A6" s="11">
        <v>4</v>
      </c>
      <c r="B6" s="12" t="str">
        <f t="shared" si="0"/>
        <v>SF-Monday-St. Ignatius. Building Partnerships and Healthy Sexuality</v>
      </c>
      <c r="C6" s="11" t="s">
        <v>9</v>
      </c>
      <c r="D6" s="11" t="s">
        <v>24</v>
      </c>
      <c r="E6" s="11" t="s">
        <v>25</v>
      </c>
      <c r="F6" s="11" t="s">
        <v>26</v>
      </c>
      <c r="G6" s="11" t="s">
        <v>18</v>
      </c>
      <c r="H6" s="11" t="s">
        <v>18</v>
      </c>
      <c r="I6" s="2">
        <v>1</v>
      </c>
      <c r="J6" s="13">
        <v>0.3125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 customHeight="1">
      <c r="A7" s="11">
        <v>5</v>
      </c>
      <c r="B7" s="12" t="str">
        <f t="shared" si="0"/>
        <v>EB-Monday-St Paul's Episcopal Church. Open meeting.</v>
      </c>
      <c r="C7" s="11" t="s">
        <v>9</v>
      </c>
      <c r="D7" s="11" t="s">
        <v>27</v>
      </c>
      <c r="E7" s="11" t="s">
        <v>28</v>
      </c>
      <c r="F7" s="11" t="s">
        <v>29</v>
      </c>
      <c r="G7" s="11" t="s">
        <v>13</v>
      </c>
      <c r="H7" s="11" t="s">
        <v>30</v>
      </c>
      <c r="I7" s="2">
        <v>1</v>
      </c>
      <c r="J7" s="13">
        <v>0.3125</v>
      </c>
      <c r="K7" s="2"/>
      <c r="L7" s="123" t="s">
        <v>31</v>
      </c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</row>
    <row r="8" spans="1:30" ht="12.75" customHeight="1" thickBot="1">
      <c r="A8" s="11">
        <v>6</v>
      </c>
      <c r="B8" s="12" t="str">
        <f t="shared" si="0"/>
        <v>EB-Tuesday-Good Shepherd. Working the Steps-Big Book Study</v>
      </c>
      <c r="C8" s="11" t="s">
        <v>32</v>
      </c>
      <c r="D8" s="11" t="s">
        <v>33</v>
      </c>
      <c r="E8" s="11" t="s">
        <v>34</v>
      </c>
      <c r="F8" s="11" t="s">
        <v>35</v>
      </c>
      <c r="G8" s="11" t="s">
        <v>13</v>
      </c>
      <c r="H8" s="11" t="s">
        <v>14</v>
      </c>
      <c r="I8" s="2">
        <v>2</v>
      </c>
      <c r="J8" s="13">
        <v>0.2708333333333333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75" customHeight="1" thickBot="1">
      <c r="A9" s="11">
        <v>7</v>
      </c>
      <c r="B9" s="12" t="str">
        <f t="shared" si="0"/>
        <v>SF-Tuesday-Tools/Step Study &amp; Meditation</v>
      </c>
      <c r="C9" s="11" t="s">
        <v>32</v>
      </c>
      <c r="D9" s="11" t="s">
        <v>36</v>
      </c>
      <c r="E9" s="11" t="s">
        <v>37</v>
      </c>
      <c r="F9" s="11" t="s">
        <v>17</v>
      </c>
      <c r="G9" s="11" t="s">
        <v>18</v>
      </c>
      <c r="H9" s="11" t="s">
        <v>18</v>
      </c>
      <c r="I9" s="2">
        <v>2</v>
      </c>
      <c r="J9" s="13">
        <v>0.28125</v>
      </c>
      <c r="K9" s="2"/>
      <c r="L9" s="14" t="s">
        <v>38</v>
      </c>
      <c r="M9" s="15"/>
      <c r="N9" s="15"/>
      <c r="O9" s="15"/>
      <c r="P9" s="15"/>
      <c r="Q9" s="16" t="s">
        <v>39</v>
      </c>
      <c r="R9" s="16" t="s">
        <v>40</v>
      </c>
      <c r="S9" s="16" t="s">
        <v>41</v>
      </c>
      <c r="T9" s="2"/>
      <c r="U9" s="2"/>
      <c r="V9" s="14" t="s">
        <v>42</v>
      </c>
      <c r="W9" s="15"/>
      <c r="X9" s="15"/>
      <c r="Y9" s="15"/>
      <c r="Z9" s="15"/>
      <c r="AA9" s="17" t="s">
        <v>39</v>
      </c>
      <c r="AB9" s="17" t="s">
        <v>40</v>
      </c>
      <c r="AC9" s="17" t="s">
        <v>41</v>
      </c>
      <c r="AD9" s="2"/>
    </row>
    <row r="10" spans="1:30" ht="12.75" customHeight="1">
      <c r="A10" s="11">
        <v>8</v>
      </c>
      <c r="B10" s="12" t="str">
        <f t="shared" si="0"/>
        <v>SF-Tuesday-Healthy Intimacy</v>
      </c>
      <c r="C10" s="11" t="s">
        <v>32</v>
      </c>
      <c r="D10" s="11" t="s">
        <v>15</v>
      </c>
      <c r="E10" s="11" t="s">
        <v>43</v>
      </c>
      <c r="F10" s="11" t="s">
        <v>17</v>
      </c>
      <c r="G10" s="11" t="s">
        <v>18</v>
      </c>
      <c r="H10" s="11" t="s">
        <v>18</v>
      </c>
      <c r="I10" s="2">
        <v>2</v>
      </c>
      <c r="J10" s="13">
        <v>0.3125</v>
      </c>
      <c r="K10" s="2"/>
      <c r="L10" s="18" t="s">
        <v>38</v>
      </c>
      <c r="M10" s="19" t="s">
        <v>44</v>
      </c>
      <c r="N10" s="19"/>
      <c r="O10" s="19"/>
      <c r="P10" s="19"/>
      <c r="Q10" s="79">
        <v>0</v>
      </c>
      <c r="R10" s="20">
        <v>15</v>
      </c>
      <c r="S10" s="21">
        <f>Q10*R10</f>
        <v>0</v>
      </c>
      <c r="T10" s="2"/>
      <c r="U10" s="2"/>
      <c r="V10" s="18" t="s">
        <v>45</v>
      </c>
      <c r="W10" s="19"/>
      <c r="X10" s="19"/>
      <c r="Y10" s="19"/>
      <c r="Z10" s="19"/>
      <c r="AA10" s="79">
        <v>0</v>
      </c>
      <c r="AB10" s="20">
        <v>1</v>
      </c>
      <c r="AC10" s="21">
        <f aca="true" t="shared" si="1" ref="AC10:AC22">AA10*AB10</f>
        <v>0</v>
      </c>
      <c r="AD10" s="2"/>
    </row>
    <row r="11" spans="1:30" ht="12.75" customHeight="1" thickBot="1">
      <c r="A11" s="11">
        <v>9</v>
      </c>
      <c r="B11" s="12" t="str">
        <f t="shared" si="0"/>
        <v>EB-Tuesday-Grace North Church. In the Solution</v>
      </c>
      <c r="C11" s="11" t="s">
        <v>32</v>
      </c>
      <c r="D11" s="11" t="s">
        <v>15</v>
      </c>
      <c r="E11" s="11" t="s">
        <v>46</v>
      </c>
      <c r="F11" s="11" t="s">
        <v>47</v>
      </c>
      <c r="G11" s="11" t="s">
        <v>13</v>
      </c>
      <c r="H11" s="11" t="s">
        <v>14</v>
      </c>
      <c r="I11" s="2">
        <v>2</v>
      </c>
      <c r="J11" s="13">
        <v>0.3125</v>
      </c>
      <c r="K11" s="2"/>
      <c r="L11" s="22" t="s">
        <v>38</v>
      </c>
      <c r="M11" s="23" t="s">
        <v>48</v>
      </c>
      <c r="N11" s="23"/>
      <c r="O11" s="23"/>
      <c r="P11" s="23"/>
      <c r="Q11" s="80">
        <v>0</v>
      </c>
      <c r="R11" s="24">
        <v>15</v>
      </c>
      <c r="S11" s="25">
        <f>Q11*R11</f>
        <v>0</v>
      </c>
      <c r="T11" s="2"/>
      <c r="U11" s="2"/>
      <c r="V11" s="26" t="s">
        <v>49</v>
      </c>
      <c r="W11" s="4"/>
      <c r="X11" s="4"/>
      <c r="Y11" s="4"/>
      <c r="Z11" s="4"/>
      <c r="AA11" s="81">
        <v>0</v>
      </c>
      <c r="AB11" s="27">
        <v>1</v>
      </c>
      <c r="AC11" s="28">
        <f t="shared" si="1"/>
        <v>0</v>
      </c>
      <c r="AD11" s="2"/>
    </row>
    <row r="12" spans="1:30" ht="12.75" customHeight="1" thickBot="1">
      <c r="A12" s="11">
        <v>10</v>
      </c>
      <c r="B12" s="12" t="str">
        <f t="shared" si="0"/>
        <v>EB-Tuesday-Mandana. Open meeting. Women's</v>
      </c>
      <c r="C12" s="11" t="s">
        <v>32</v>
      </c>
      <c r="D12" s="11" t="s">
        <v>27</v>
      </c>
      <c r="E12" s="11" t="s">
        <v>50</v>
      </c>
      <c r="F12" s="11" t="s">
        <v>51</v>
      </c>
      <c r="G12" s="11" t="s">
        <v>13</v>
      </c>
      <c r="H12" s="11" t="s">
        <v>22</v>
      </c>
      <c r="I12" s="2">
        <v>2</v>
      </c>
      <c r="J12" s="13">
        <v>0.3125</v>
      </c>
      <c r="K12" s="2"/>
      <c r="L12" s="14" t="str">
        <f>CONCATENATE("Total"," ",L9)</f>
        <v>Total SLAA Basic Texts</v>
      </c>
      <c r="M12" s="15"/>
      <c r="N12" s="15"/>
      <c r="O12" s="15"/>
      <c r="P12" s="15"/>
      <c r="Q12" s="29">
        <f>SUM(Q10:Q11)</f>
        <v>0</v>
      </c>
      <c r="R12" s="30"/>
      <c r="S12" s="31">
        <f>SUM(S10:S11)</f>
        <v>0</v>
      </c>
      <c r="T12" s="2"/>
      <c r="U12" s="2"/>
      <c r="V12" s="26" t="s">
        <v>52</v>
      </c>
      <c r="W12" s="4"/>
      <c r="X12" s="4"/>
      <c r="Y12" s="4"/>
      <c r="Z12" s="4"/>
      <c r="AA12" s="81">
        <v>0</v>
      </c>
      <c r="AB12" s="27">
        <v>1</v>
      </c>
      <c r="AC12" s="28">
        <f t="shared" si="1"/>
        <v>0</v>
      </c>
      <c r="AD12" s="2"/>
    </row>
    <row r="13" spans="1:30" ht="12.75" customHeight="1" thickBot="1">
      <c r="A13" s="11">
        <v>11</v>
      </c>
      <c r="B13" s="12" t="str">
        <f t="shared" si="0"/>
        <v>SF-Wednesday-Women's Step Discussion</v>
      </c>
      <c r="C13" s="11" t="s">
        <v>53</v>
      </c>
      <c r="D13" s="11" t="s">
        <v>54</v>
      </c>
      <c r="E13" s="11" t="s">
        <v>55</v>
      </c>
      <c r="F13" s="11" t="s">
        <v>17</v>
      </c>
      <c r="G13" s="11" t="s">
        <v>18</v>
      </c>
      <c r="H13" s="11" t="s">
        <v>18</v>
      </c>
      <c r="I13" s="2">
        <v>3</v>
      </c>
      <c r="J13" s="13">
        <v>0.25</v>
      </c>
      <c r="K13" s="2"/>
      <c r="L13" s="2"/>
      <c r="M13" s="2"/>
      <c r="N13" s="2"/>
      <c r="O13" s="2"/>
      <c r="P13" s="2"/>
      <c r="Q13" s="32"/>
      <c r="R13" s="2"/>
      <c r="S13" s="2"/>
      <c r="T13" s="2"/>
      <c r="U13" s="2"/>
      <c r="V13" s="26" t="s">
        <v>56</v>
      </c>
      <c r="W13" s="4"/>
      <c r="X13" s="4"/>
      <c r="Y13" s="4"/>
      <c r="Z13" s="4"/>
      <c r="AA13" s="81">
        <v>0</v>
      </c>
      <c r="AB13" s="27">
        <v>1</v>
      </c>
      <c r="AC13" s="28">
        <f t="shared" si="1"/>
        <v>0</v>
      </c>
      <c r="AD13" s="2"/>
    </row>
    <row r="14" spans="1:30" ht="12.75" customHeight="1" thickBot="1">
      <c r="A14" s="11">
        <v>12</v>
      </c>
      <c r="B14" s="12" t="str">
        <f t="shared" si="0"/>
        <v>EB-Wednesday-Mandana. Dating/Building Relationships</v>
      </c>
      <c r="C14" s="11" t="s">
        <v>53</v>
      </c>
      <c r="D14" s="11" t="s">
        <v>57</v>
      </c>
      <c r="E14" s="11" t="s">
        <v>58</v>
      </c>
      <c r="F14" s="11" t="s">
        <v>51</v>
      </c>
      <c r="G14" s="11" t="s">
        <v>13</v>
      </c>
      <c r="H14" s="11" t="s">
        <v>22</v>
      </c>
      <c r="I14" s="2">
        <v>3</v>
      </c>
      <c r="J14" s="13">
        <v>0.2708333333333333</v>
      </c>
      <c r="K14" s="2"/>
      <c r="L14" s="14" t="s">
        <v>59</v>
      </c>
      <c r="M14" s="15"/>
      <c r="N14" s="15"/>
      <c r="O14" s="15"/>
      <c r="P14" s="15"/>
      <c r="Q14" s="17" t="s">
        <v>39</v>
      </c>
      <c r="R14" s="17" t="s">
        <v>40</v>
      </c>
      <c r="S14" s="17" t="s">
        <v>41</v>
      </c>
      <c r="T14" s="2"/>
      <c r="U14" s="2"/>
      <c r="V14" s="26" t="s">
        <v>60</v>
      </c>
      <c r="W14" s="4"/>
      <c r="X14" s="4"/>
      <c r="Y14" s="4"/>
      <c r="Z14" s="4"/>
      <c r="AA14" s="81">
        <v>0</v>
      </c>
      <c r="AB14" s="27">
        <v>1</v>
      </c>
      <c r="AC14" s="28">
        <f t="shared" si="1"/>
        <v>0</v>
      </c>
      <c r="AD14" s="2"/>
    </row>
    <row r="15" spans="1:30" ht="12.75" customHeight="1">
      <c r="A15" s="11">
        <v>13</v>
      </c>
      <c r="B15" s="12" t="str">
        <f t="shared" si="0"/>
        <v>SF-Wednesday-Focus: Withdrawal</v>
      </c>
      <c r="C15" s="11" t="s">
        <v>53</v>
      </c>
      <c r="D15" s="11" t="s">
        <v>15</v>
      </c>
      <c r="E15" s="11" t="s">
        <v>61</v>
      </c>
      <c r="F15" s="11" t="s">
        <v>17</v>
      </c>
      <c r="G15" s="11" t="s">
        <v>18</v>
      </c>
      <c r="H15" s="11" t="s">
        <v>18</v>
      </c>
      <c r="I15" s="2">
        <v>3</v>
      </c>
      <c r="J15" s="13">
        <v>0.3125</v>
      </c>
      <c r="K15" s="2"/>
      <c r="L15" s="18" t="s">
        <v>62</v>
      </c>
      <c r="M15" s="19"/>
      <c r="N15" s="19"/>
      <c r="O15" s="19"/>
      <c r="P15" s="19"/>
      <c r="Q15" s="79">
        <v>0</v>
      </c>
      <c r="R15" s="20">
        <v>5</v>
      </c>
      <c r="S15" s="21">
        <f>Q15*R15</f>
        <v>0</v>
      </c>
      <c r="T15" s="2"/>
      <c r="U15" s="2"/>
      <c r="V15" s="26" t="s">
        <v>63</v>
      </c>
      <c r="W15" s="4"/>
      <c r="X15" s="4"/>
      <c r="Y15" s="4"/>
      <c r="Z15" s="4"/>
      <c r="AA15" s="81">
        <v>0</v>
      </c>
      <c r="AB15" s="27">
        <v>1</v>
      </c>
      <c r="AC15" s="28">
        <f t="shared" si="1"/>
        <v>0</v>
      </c>
      <c r="AD15" s="2"/>
    </row>
    <row r="16" spans="1:30" ht="12.75" customHeight="1">
      <c r="A16" s="11">
        <v>14</v>
      </c>
      <c r="B16" s="12" t="str">
        <f t="shared" si="0"/>
        <v>EB-Wednesday-Epworth Methodist. 12 &amp; 12 Gratitude</v>
      </c>
      <c r="C16" s="11" t="s">
        <v>53</v>
      </c>
      <c r="D16" s="11" t="s">
        <v>15</v>
      </c>
      <c r="E16" s="11" t="s">
        <v>64</v>
      </c>
      <c r="F16" s="11" t="s">
        <v>65</v>
      </c>
      <c r="G16" s="11" t="s">
        <v>13</v>
      </c>
      <c r="H16" s="11" t="s">
        <v>14</v>
      </c>
      <c r="I16" s="2">
        <v>3</v>
      </c>
      <c r="J16" s="13">
        <v>0.3125</v>
      </c>
      <c r="K16" s="2"/>
      <c r="L16" s="26" t="s">
        <v>66</v>
      </c>
      <c r="M16" s="4"/>
      <c r="N16" s="4"/>
      <c r="O16" s="4"/>
      <c r="P16" s="4"/>
      <c r="Q16" s="81">
        <v>0</v>
      </c>
      <c r="R16" s="27">
        <v>5</v>
      </c>
      <c r="S16" s="28">
        <f>Q16*R16</f>
        <v>0</v>
      </c>
      <c r="T16" s="2"/>
      <c r="U16" s="2"/>
      <c r="V16" s="26" t="s">
        <v>67</v>
      </c>
      <c r="W16" s="4"/>
      <c r="X16" s="4"/>
      <c r="Y16" s="4"/>
      <c r="Z16" s="4"/>
      <c r="AA16" s="81">
        <v>0</v>
      </c>
      <c r="AB16" s="27">
        <v>1</v>
      </c>
      <c r="AC16" s="28">
        <f t="shared" si="1"/>
        <v>0</v>
      </c>
      <c r="AD16" s="2"/>
    </row>
    <row r="17" spans="1:30" ht="12.75" customHeight="1">
      <c r="A17" s="11">
        <v>15</v>
      </c>
      <c r="B17" s="12" t="str">
        <f t="shared" si="0"/>
        <v>EB-Wednesday-Resurrection Lutheran. Traditions/Step Study</v>
      </c>
      <c r="C17" s="11" t="s">
        <v>53</v>
      </c>
      <c r="D17" s="11" t="s">
        <v>15</v>
      </c>
      <c r="E17" s="11" t="s">
        <v>68</v>
      </c>
      <c r="F17" s="11" t="s">
        <v>69</v>
      </c>
      <c r="G17" s="11" t="s">
        <v>13</v>
      </c>
      <c r="H17" s="11" t="s">
        <v>22</v>
      </c>
      <c r="I17" s="2">
        <v>3</v>
      </c>
      <c r="J17" s="13">
        <v>0.3125</v>
      </c>
      <c r="K17" s="2"/>
      <c r="L17" s="26" t="s">
        <v>70</v>
      </c>
      <c r="M17" s="4"/>
      <c r="N17" s="4"/>
      <c r="O17" s="4"/>
      <c r="P17" s="4"/>
      <c r="Q17" s="81">
        <v>0</v>
      </c>
      <c r="R17" s="27">
        <v>5</v>
      </c>
      <c r="S17" s="28">
        <f>Q17*R17</f>
        <v>0</v>
      </c>
      <c r="T17" s="2"/>
      <c r="U17" s="2"/>
      <c r="V17" s="26" t="s">
        <v>71</v>
      </c>
      <c r="W17" s="4"/>
      <c r="X17" s="4"/>
      <c r="Y17" s="4"/>
      <c r="Z17" s="4"/>
      <c r="AA17" s="81">
        <v>0</v>
      </c>
      <c r="AB17" s="27">
        <v>1</v>
      </c>
      <c r="AC17" s="28">
        <f t="shared" si="1"/>
        <v>0</v>
      </c>
      <c r="AD17" s="2"/>
    </row>
    <row r="18" spans="1:30" ht="12.75" customHeight="1">
      <c r="A18" s="11">
        <v>16</v>
      </c>
      <c r="B18" s="12" t="str">
        <f t="shared" si="0"/>
        <v>EB-Wednesday-Mandana. Open meeting</v>
      </c>
      <c r="C18" s="11" t="s">
        <v>53</v>
      </c>
      <c r="D18" s="11" t="s">
        <v>19</v>
      </c>
      <c r="E18" s="11" t="s">
        <v>20</v>
      </c>
      <c r="F18" s="11" t="s">
        <v>51</v>
      </c>
      <c r="G18" s="11" t="s">
        <v>13</v>
      </c>
      <c r="H18" s="11" t="s">
        <v>22</v>
      </c>
      <c r="I18" s="2">
        <v>3</v>
      </c>
      <c r="J18" s="13">
        <v>0.5</v>
      </c>
      <c r="K18" s="2"/>
      <c r="L18" s="26" t="s">
        <v>72</v>
      </c>
      <c r="M18" s="4"/>
      <c r="N18" s="4"/>
      <c r="O18" s="4"/>
      <c r="P18" s="4"/>
      <c r="Q18" s="81">
        <v>0</v>
      </c>
      <c r="R18" s="27">
        <v>5</v>
      </c>
      <c r="S18" s="28">
        <f>Q18*R18</f>
        <v>0</v>
      </c>
      <c r="T18" s="2"/>
      <c r="U18" s="2"/>
      <c r="V18" s="26" t="s">
        <v>73</v>
      </c>
      <c r="W18" s="4"/>
      <c r="X18" s="4"/>
      <c r="Y18" s="4"/>
      <c r="Z18" s="4"/>
      <c r="AA18" s="81">
        <v>0</v>
      </c>
      <c r="AB18" s="27">
        <v>1</v>
      </c>
      <c r="AC18" s="28">
        <f t="shared" si="1"/>
        <v>0</v>
      </c>
      <c r="AD18" s="2"/>
    </row>
    <row r="19" spans="1:30" ht="12.75" customHeight="1" thickBot="1">
      <c r="A19" s="11">
        <v>17</v>
      </c>
      <c r="B19" s="12" t="str">
        <f t="shared" si="0"/>
        <v>EB-Wednesday-Mandana. People of Color.</v>
      </c>
      <c r="C19" s="11" t="s">
        <v>53</v>
      </c>
      <c r="D19" s="11" t="s">
        <v>74</v>
      </c>
      <c r="E19" s="11" t="s">
        <v>75</v>
      </c>
      <c r="F19" s="11" t="s">
        <v>51</v>
      </c>
      <c r="G19" s="11" t="s">
        <v>13</v>
      </c>
      <c r="H19" s="11" t="s">
        <v>22</v>
      </c>
      <c r="I19" s="2">
        <v>3</v>
      </c>
      <c r="J19" s="13">
        <v>0.3125</v>
      </c>
      <c r="K19" s="2"/>
      <c r="L19" s="85" t="s">
        <v>167</v>
      </c>
      <c r="M19" s="23"/>
      <c r="N19" s="23"/>
      <c r="O19" s="23"/>
      <c r="P19" s="23"/>
      <c r="Q19" s="82">
        <v>0</v>
      </c>
      <c r="R19" s="27">
        <v>3</v>
      </c>
      <c r="S19" s="34">
        <f>Q19*R19</f>
        <v>0</v>
      </c>
      <c r="T19" s="2"/>
      <c r="U19" s="2"/>
      <c r="V19" s="26" t="s">
        <v>76</v>
      </c>
      <c r="W19" s="4"/>
      <c r="X19" s="4"/>
      <c r="Y19" s="4"/>
      <c r="Z19" s="4"/>
      <c r="AA19" s="81">
        <v>0</v>
      </c>
      <c r="AB19" s="27">
        <v>1</v>
      </c>
      <c r="AC19" s="28">
        <f t="shared" si="1"/>
        <v>0</v>
      </c>
      <c r="AD19" s="2"/>
    </row>
    <row r="20" spans="1:30" ht="12.75" customHeight="1" thickBot="1">
      <c r="A20" s="11">
        <v>18</v>
      </c>
      <c r="B20" s="12" t="str">
        <f t="shared" si="0"/>
        <v>SF-Wednesday-Focus: The First Step</v>
      </c>
      <c r="C20" s="11" t="s">
        <v>53</v>
      </c>
      <c r="D20" s="11" t="s">
        <v>77</v>
      </c>
      <c r="E20" s="11" t="s">
        <v>78</v>
      </c>
      <c r="F20" s="11" t="s">
        <v>17</v>
      </c>
      <c r="G20" s="11" t="s">
        <v>18</v>
      </c>
      <c r="H20" s="11" t="s">
        <v>18</v>
      </c>
      <c r="I20" s="2">
        <v>3</v>
      </c>
      <c r="J20" s="13">
        <v>0.3333333333333333</v>
      </c>
      <c r="K20" s="2"/>
      <c r="L20" s="14" t="str">
        <f>CONCATENATE("Total"," ",L14)</f>
        <v>Total Journals </v>
      </c>
      <c r="M20" s="35"/>
      <c r="N20" s="35"/>
      <c r="O20" s="35"/>
      <c r="P20" s="35"/>
      <c r="Q20" s="29">
        <f>SUM(Q15:Q19)</f>
        <v>0</v>
      </c>
      <c r="R20" s="36"/>
      <c r="S20" s="31">
        <f>SUM(S15:S19)</f>
        <v>0</v>
      </c>
      <c r="T20" s="2"/>
      <c r="U20" s="2"/>
      <c r="V20" s="26" t="s">
        <v>79</v>
      </c>
      <c r="W20" s="4"/>
      <c r="X20" s="4"/>
      <c r="Y20" s="4"/>
      <c r="Z20" s="4"/>
      <c r="AA20" s="81">
        <v>0</v>
      </c>
      <c r="AB20" s="27">
        <v>1</v>
      </c>
      <c r="AC20" s="28">
        <f t="shared" si="1"/>
        <v>0</v>
      </c>
      <c r="AD20" s="2"/>
    </row>
    <row r="21" spans="1:30" ht="12.75" customHeight="1">
      <c r="A21" s="11">
        <v>19</v>
      </c>
      <c r="B21" s="12" t="str">
        <f t="shared" si="0"/>
        <v>EB-Thursday-Good Shepherd. Open meeting.</v>
      </c>
      <c r="C21" s="11" t="s">
        <v>80</v>
      </c>
      <c r="D21" s="11" t="s">
        <v>81</v>
      </c>
      <c r="E21" s="11" t="s">
        <v>82</v>
      </c>
      <c r="F21" s="11" t="s">
        <v>35</v>
      </c>
      <c r="G21" s="11" t="s">
        <v>13</v>
      </c>
      <c r="H21" s="11" t="s">
        <v>14</v>
      </c>
      <c r="I21" s="2">
        <v>4</v>
      </c>
      <c r="J21" s="13">
        <v>0.2708333333333333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6" t="s">
        <v>83</v>
      </c>
      <c r="W21" s="4"/>
      <c r="X21" s="4"/>
      <c r="Y21" s="4"/>
      <c r="Z21" s="4"/>
      <c r="AA21" s="81">
        <v>0</v>
      </c>
      <c r="AB21" s="27">
        <v>1</v>
      </c>
      <c r="AC21" s="28">
        <f t="shared" si="1"/>
        <v>0</v>
      </c>
      <c r="AD21" s="2"/>
    </row>
    <row r="22" spans="1:30" ht="12.75" customHeight="1" thickBot="1">
      <c r="A22" s="11"/>
      <c r="B22" s="12"/>
      <c r="C22" s="11"/>
      <c r="D22" s="11"/>
      <c r="E22" s="11"/>
      <c r="F22" s="11"/>
      <c r="G22" s="11"/>
      <c r="H22" s="11"/>
      <c r="I22" s="2"/>
      <c r="J22" s="1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6" t="s">
        <v>156</v>
      </c>
      <c r="W22" s="4"/>
      <c r="X22" s="4"/>
      <c r="Y22" s="4"/>
      <c r="Z22" s="4"/>
      <c r="AA22" s="81">
        <v>0</v>
      </c>
      <c r="AB22" s="27">
        <v>1</v>
      </c>
      <c r="AC22" s="28">
        <f t="shared" si="1"/>
        <v>0</v>
      </c>
      <c r="AD22" s="2"/>
    </row>
    <row r="23" spans="1:30" ht="12.75" customHeight="1" thickBot="1">
      <c r="A23" s="11">
        <v>20</v>
      </c>
      <c r="B23" s="12" t="str">
        <f t="shared" si="0"/>
        <v>SF-Thursday-Newcomer's</v>
      </c>
      <c r="C23" s="11" t="s">
        <v>80</v>
      </c>
      <c r="D23" s="11" t="s">
        <v>15</v>
      </c>
      <c r="E23" s="11" t="s">
        <v>84</v>
      </c>
      <c r="F23" s="11" t="s">
        <v>17</v>
      </c>
      <c r="G23" s="11" t="s">
        <v>18</v>
      </c>
      <c r="H23" s="11" t="s">
        <v>18</v>
      </c>
      <c r="I23" s="2">
        <v>4</v>
      </c>
      <c r="J23" s="13">
        <v>0.3125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4" t="str">
        <f>CONCATENATE("Total"," ",V9)</f>
        <v>Total Pamphlets</v>
      </c>
      <c r="W23" s="15"/>
      <c r="X23" s="15"/>
      <c r="Y23" s="15"/>
      <c r="Z23" s="15"/>
      <c r="AA23" s="29">
        <f>SUM(AA10:AA22)</f>
        <v>0</v>
      </c>
      <c r="AB23" s="37"/>
      <c r="AC23" s="31">
        <f>SUM(AC10:AC21)</f>
        <v>0</v>
      </c>
      <c r="AD23" s="2"/>
    </row>
    <row r="24" spans="1:30" ht="12.75" customHeight="1" thickBot="1">
      <c r="A24" s="11">
        <v>21</v>
      </c>
      <c r="B24" s="12" t="str">
        <f t="shared" si="0"/>
        <v>EB-Thursday-Resurrection Lutheran. Reading AA Big Book</v>
      </c>
      <c r="C24" s="11" t="s">
        <v>80</v>
      </c>
      <c r="D24" s="11" t="s">
        <v>15</v>
      </c>
      <c r="E24" s="11" t="s">
        <v>85</v>
      </c>
      <c r="F24" s="11" t="s">
        <v>69</v>
      </c>
      <c r="G24" s="11" t="s">
        <v>13</v>
      </c>
      <c r="H24" s="11" t="s">
        <v>22</v>
      </c>
      <c r="I24" s="2">
        <v>4</v>
      </c>
      <c r="J24" s="13">
        <v>0.3125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4"/>
      <c r="W24" s="2"/>
      <c r="X24" s="2"/>
      <c r="Y24" s="2"/>
      <c r="Z24" s="2"/>
      <c r="AA24" s="2"/>
      <c r="AB24" s="2"/>
      <c r="AC24" s="2"/>
      <c r="AD24" s="2"/>
    </row>
    <row r="25" spans="1:30" ht="12.75" customHeight="1" thickBot="1">
      <c r="A25" s="11">
        <v>22</v>
      </c>
      <c r="B25" s="12" t="str">
        <f t="shared" si="0"/>
        <v>SF-Thursday-Old Saint Mary's. Creating a Top Line Program</v>
      </c>
      <c r="C25" s="11" t="s">
        <v>80</v>
      </c>
      <c r="D25" s="11" t="s">
        <v>19</v>
      </c>
      <c r="E25" s="11" t="s">
        <v>86</v>
      </c>
      <c r="F25" s="11" t="s">
        <v>87</v>
      </c>
      <c r="G25" s="11" t="s">
        <v>18</v>
      </c>
      <c r="H25" s="11" t="s">
        <v>18</v>
      </c>
      <c r="I25" s="2">
        <v>4</v>
      </c>
      <c r="J25" s="13">
        <v>0.5</v>
      </c>
      <c r="K25" s="2"/>
      <c r="L25" s="108" t="s">
        <v>88</v>
      </c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10"/>
    </row>
    <row r="26" spans="1:30" ht="12.75" customHeight="1" thickBot="1">
      <c r="A26" s="11">
        <v>23</v>
      </c>
      <c r="B26" s="12" t="str">
        <f t="shared" si="0"/>
        <v>EB-Thursday-Mandana. Sex and Love Addiction, Anorexia and Recovery</v>
      </c>
      <c r="C26" s="11" t="s">
        <v>80</v>
      </c>
      <c r="D26" s="11" t="s">
        <v>74</v>
      </c>
      <c r="E26" s="11" t="s">
        <v>89</v>
      </c>
      <c r="F26" s="11" t="s">
        <v>51</v>
      </c>
      <c r="G26" s="11" t="s">
        <v>13</v>
      </c>
      <c r="H26" s="11" t="s">
        <v>22</v>
      </c>
      <c r="I26" s="2">
        <v>4</v>
      </c>
      <c r="J26" s="13">
        <v>0.3125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4"/>
      <c r="W26" s="2"/>
      <c r="X26" s="2"/>
      <c r="Y26" s="2"/>
      <c r="Z26" s="2"/>
      <c r="AA26" s="2"/>
      <c r="AB26" s="2"/>
      <c r="AC26" s="2"/>
      <c r="AD26" s="2"/>
    </row>
    <row r="27" spans="1:30" ht="12.75" customHeight="1" thickBot="1">
      <c r="A27" s="11">
        <v>24</v>
      </c>
      <c r="B27" s="12" t="str">
        <f t="shared" si="0"/>
        <v>SF-Thursday-Focus on Anorexia</v>
      </c>
      <c r="C27" s="11" t="s">
        <v>80</v>
      </c>
      <c r="D27" s="11" t="s">
        <v>24</v>
      </c>
      <c r="E27" s="11" t="s">
        <v>90</v>
      </c>
      <c r="F27" s="11" t="s">
        <v>17</v>
      </c>
      <c r="G27" s="11" t="s">
        <v>18</v>
      </c>
      <c r="H27" s="11" t="s">
        <v>18</v>
      </c>
      <c r="I27" s="2">
        <v>4</v>
      </c>
      <c r="J27" s="13">
        <v>0.3125</v>
      </c>
      <c r="K27" s="2"/>
      <c r="L27" s="38" t="s">
        <v>91</v>
      </c>
      <c r="M27" s="17" t="s">
        <v>39</v>
      </c>
      <c r="N27" s="17" t="s">
        <v>40</v>
      </c>
      <c r="O27" s="17" t="s">
        <v>41</v>
      </c>
      <c r="P27" s="2"/>
      <c r="Q27" s="17" t="s">
        <v>92</v>
      </c>
      <c r="R27" s="17" t="s">
        <v>39</v>
      </c>
      <c r="S27" s="17" t="s">
        <v>40</v>
      </c>
      <c r="T27" s="94" t="s">
        <v>41</v>
      </c>
      <c r="U27" s="95"/>
      <c r="V27" s="96"/>
      <c r="W27" s="17" t="s">
        <v>92</v>
      </c>
      <c r="X27" s="17" t="s">
        <v>39</v>
      </c>
      <c r="Y27" s="17" t="s">
        <v>40</v>
      </c>
      <c r="Z27" s="17" t="s">
        <v>41</v>
      </c>
      <c r="AA27" s="94" t="s">
        <v>157</v>
      </c>
      <c r="AB27" s="95"/>
      <c r="AC27" s="95"/>
      <c r="AD27" s="96"/>
    </row>
    <row r="28" spans="1:30" ht="12.75" customHeight="1" thickBot="1">
      <c r="A28" s="11">
        <v>25</v>
      </c>
      <c r="B28" s="12" t="str">
        <f t="shared" si="0"/>
        <v>EB-Thursday-St Paul's Episcopal Church. Walnut Creek. Open meeting</v>
      </c>
      <c r="C28" s="11" t="s">
        <v>80</v>
      </c>
      <c r="D28" s="11" t="s">
        <v>93</v>
      </c>
      <c r="E28" s="11" t="s">
        <v>94</v>
      </c>
      <c r="F28" s="11" t="s">
        <v>29</v>
      </c>
      <c r="G28" s="11" t="s">
        <v>13</v>
      </c>
      <c r="H28" s="11" t="s">
        <v>30</v>
      </c>
      <c r="I28" s="2">
        <v>4</v>
      </c>
      <c r="J28" s="13">
        <v>0.3229166666666667</v>
      </c>
      <c r="K28" s="2"/>
      <c r="L28" s="18" t="s">
        <v>95</v>
      </c>
      <c r="M28" s="79">
        <v>0</v>
      </c>
      <c r="N28" s="20">
        <v>1</v>
      </c>
      <c r="O28" s="40">
        <f aca="true" t="shared" si="2" ref="O28:O38">M28*N28</f>
        <v>0</v>
      </c>
      <c r="P28" s="2"/>
      <c r="Q28" s="41">
        <v>1</v>
      </c>
      <c r="R28" s="79">
        <v>0</v>
      </c>
      <c r="S28" s="27">
        <v>5</v>
      </c>
      <c r="T28" s="120">
        <f aca="true" t="shared" si="3" ref="T28:T37">R28*S28</f>
        <v>0</v>
      </c>
      <c r="U28" s="120"/>
      <c r="V28" s="121"/>
      <c r="W28" s="41">
        <v>11</v>
      </c>
      <c r="X28" s="79">
        <v>0</v>
      </c>
      <c r="Y28" s="27">
        <v>5</v>
      </c>
      <c r="Z28" s="40">
        <f aca="true" t="shared" si="4" ref="Z28:Z37">X28*Y28</f>
        <v>0</v>
      </c>
      <c r="AA28" s="17"/>
      <c r="AB28" s="17" t="s">
        <v>39</v>
      </c>
      <c r="AC28" s="17" t="s">
        <v>40</v>
      </c>
      <c r="AD28" s="17" t="s">
        <v>41</v>
      </c>
    </row>
    <row r="29" spans="1:30" ht="12.75" customHeight="1">
      <c r="A29" s="11">
        <v>26</v>
      </c>
      <c r="B29" s="12" t="str">
        <f t="shared" si="0"/>
        <v>EB-Thursday-Therapists, Other Helping Professionals, &amp; Clergy. Closed meeting</v>
      </c>
      <c r="C29" s="11" t="s">
        <v>80</v>
      </c>
      <c r="D29" s="11" t="s">
        <v>96</v>
      </c>
      <c r="E29" s="11" t="s">
        <v>97</v>
      </c>
      <c r="F29" s="11" t="s">
        <v>98</v>
      </c>
      <c r="G29" s="11" t="s">
        <v>13</v>
      </c>
      <c r="H29" s="11" t="s">
        <v>13</v>
      </c>
      <c r="I29" s="2">
        <v>4</v>
      </c>
      <c r="J29" s="13">
        <v>0.3958333333333333</v>
      </c>
      <c r="K29" s="2"/>
      <c r="L29" s="26" t="s">
        <v>99</v>
      </c>
      <c r="M29" s="81">
        <v>0</v>
      </c>
      <c r="N29" s="27">
        <v>1</v>
      </c>
      <c r="O29" s="42">
        <f t="shared" si="2"/>
        <v>0</v>
      </c>
      <c r="P29" s="2"/>
      <c r="Q29" s="43">
        <v>2</v>
      </c>
      <c r="R29" s="81">
        <v>0</v>
      </c>
      <c r="S29" s="27">
        <v>5</v>
      </c>
      <c r="T29" s="92">
        <f t="shared" si="3"/>
        <v>0</v>
      </c>
      <c r="U29" s="92"/>
      <c r="V29" s="93"/>
      <c r="W29" s="43">
        <v>12</v>
      </c>
      <c r="X29" s="81">
        <v>0</v>
      </c>
      <c r="Y29" s="27">
        <v>5</v>
      </c>
      <c r="Z29" s="42">
        <f t="shared" si="4"/>
        <v>0</v>
      </c>
      <c r="AA29" s="44" t="s">
        <v>158</v>
      </c>
      <c r="AB29" s="83"/>
      <c r="AC29" s="20">
        <v>1</v>
      </c>
      <c r="AD29" s="40"/>
    </row>
    <row r="30" spans="1:30" ht="12.75" customHeight="1">
      <c r="A30" s="11">
        <v>27</v>
      </c>
      <c r="B30" s="12" t="str">
        <f t="shared" si="0"/>
        <v>SF-Friday-Focus on Self Expression</v>
      </c>
      <c r="C30" s="11" t="s">
        <v>100</v>
      </c>
      <c r="D30" s="11" t="s">
        <v>54</v>
      </c>
      <c r="E30" s="11" t="s">
        <v>101</v>
      </c>
      <c r="F30" s="11" t="s">
        <v>17</v>
      </c>
      <c r="G30" s="11" t="s">
        <v>18</v>
      </c>
      <c r="H30" s="11" t="s">
        <v>18</v>
      </c>
      <c r="I30" s="2">
        <v>5</v>
      </c>
      <c r="J30" s="13">
        <v>0.25</v>
      </c>
      <c r="K30" s="2"/>
      <c r="L30" s="26" t="s">
        <v>102</v>
      </c>
      <c r="M30" s="81">
        <v>0</v>
      </c>
      <c r="N30" s="27">
        <v>1</v>
      </c>
      <c r="O30" s="42">
        <f t="shared" si="2"/>
        <v>0</v>
      </c>
      <c r="P30" s="2"/>
      <c r="Q30" s="43">
        <v>3</v>
      </c>
      <c r="R30" s="81">
        <v>0</v>
      </c>
      <c r="S30" s="27">
        <v>5</v>
      </c>
      <c r="T30" s="92">
        <f t="shared" si="3"/>
        <v>0</v>
      </c>
      <c r="U30" s="92"/>
      <c r="V30" s="93"/>
      <c r="W30" s="43">
        <v>13</v>
      </c>
      <c r="X30" s="81">
        <v>0</v>
      </c>
      <c r="Y30" s="27">
        <v>5</v>
      </c>
      <c r="Z30" s="42">
        <f t="shared" si="4"/>
        <v>0</v>
      </c>
      <c r="AA30" s="44" t="s">
        <v>159</v>
      </c>
      <c r="AB30" s="84"/>
      <c r="AC30" s="27">
        <v>1</v>
      </c>
      <c r="AD30" s="42"/>
    </row>
    <row r="31" spans="1:30" ht="12.75" customHeight="1">
      <c r="A31" s="11">
        <v>28</v>
      </c>
      <c r="B31" s="12" t="str">
        <f t="shared" si="0"/>
        <v>SF-Friday-Beginning Your Weekend in Recovery</v>
      </c>
      <c r="C31" s="11" t="s">
        <v>100</v>
      </c>
      <c r="D31" s="11" t="s">
        <v>15</v>
      </c>
      <c r="E31" s="11" t="s">
        <v>103</v>
      </c>
      <c r="F31" s="11" t="s">
        <v>17</v>
      </c>
      <c r="G31" s="11" t="s">
        <v>18</v>
      </c>
      <c r="H31" s="11" t="s">
        <v>18</v>
      </c>
      <c r="I31" s="2">
        <v>5</v>
      </c>
      <c r="J31" s="13">
        <v>0.3125</v>
      </c>
      <c r="K31" s="2"/>
      <c r="L31" s="45"/>
      <c r="M31" s="88"/>
      <c r="N31" s="46"/>
      <c r="O31" s="47"/>
      <c r="P31" s="2"/>
      <c r="Q31" s="43">
        <v>4</v>
      </c>
      <c r="R31" s="81">
        <v>0</v>
      </c>
      <c r="S31" s="27">
        <v>5</v>
      </c>
      <c r="T31" s="92">
        <f t="shared" si="3"/>
        <v>0</v>
      </c>
      <c r="U31" s="92"/>
      <c r="V31" s="93"/>
      <c r="W31" s="43">
        <v>14</v>
      </c>
      <c r="X31" s="81">
        <v>0</v>
      </c>
      <c r="Y31" s="27">
        <v>5</v>
      </c>
      <c r="Z31" s="42">
        <f t="shared" si="4"/>
        <v>0</v>
      </c>
      <c r="AA31" s="44" t="s">
        <v>160</v>
      </c>
      <c r="AB31" s="84"/>
      <c r="AC31" s="27">
        <v>1</v>
      </c>
      <c r="AD31" s="42"/>
    </row>
    <row r="32" spans="1:30" ht="12.75" customHeight="1">
      <c r="A32" s="11">
        <v>29</v>
      </c>
      <c r="B32" s="12" t="str">
        <f t="shared" si="0"/>
        <v>EB-Friday-Epworth Methodist. Applying the 12 Step Principles.</v>
      </c>
      <c r="C32" s="11" t="s">
        <v>100</v>
      </c>
      <c r="D32" s="11" t="s">
        <v>15</v>
      </c>
      <c r="E32" s="11" t="s">
        <v>104</v>
      </c>
      <c r="F32" s="11" t="s">
        <v>65</v>
      </c>
      <c r="G32" s="11" t="s">
        <v>13</v>
      </c>
      <c r="H32" s="11" t="s">
        <v>14</v>
      </c>
      <c r="I32" s="2">
        <v>5</v>
      </c>
      <c r="J32" s="13">
        <v>0.3125</v>
      </c>
      <c r="K32" s="2"/>
      <c r="L32" s="26" t="s">
        <v>105</v>
      </c>
      <c r="M32" s="81">
        <v>0</v>
      </c>
      <c r="N32" s="27">
        <v>1</v>
      </c>
      <c r="O32" s="42">
        <f t="shared" si="2"/>
        <v>0</v>
      </c>
      <c r="P32" s="2"/>
      <c r="Q32" s="43">
        <v>5</v>
      </c>
      <c r="R32" s="81">
        <v>0</v>
      </c>
      <c r="S32" s="27">
        <v>5</v>
      </c>
      <c r="T32" s="92">
        <f t="shared" si="3"/>
        <v>0</v>
      </c>
      <c r="U32" s="92"/>
      <c r="V32" s="93"/>
      <c r="W32" s="43">
        <v>15</v>
      </c>
      <c r="X32" s="81">
        <v>0</v>
      </c>
      <c r="Y32" s="27">
        <v>5</v>
      </c>
      <c r="Z32" s="42">
        <f t="shared" si="4"/>
        <v>0</v>
      </c>
      <c r="AA32" s="44" t="s">
        <v>161</v>
      </c>
      <c r="AB32" s="84"/>
      <c r="AC32" s="27">
        <v>1</v>
      </c>
      <c r="AD32" s="42"/>
    </row>
    <row r="33" spans="1:30" ht="12.75" customHeight="1">
      <c r="A33" s="11">
        <v>30</v>
      </c>
      <c r="B33" s="12" t="str">
        <f t="shared" si="0"/>
        <v>EB-Friday-Mandana. Healthy Behaviors</v>
      </c>
      <c r="C33" s="11" t="s">
        <v>100</v>
      </c>
      <c r="D33" s="11" t="s">
        <v>19</v>
      </c>
      <c r="E33" s="11" t="s">
        <v>106</v>
      </c>
      <c r="F33" s="11" t="s">
        <v>51</v>
      </c>
      <c r="G33" s="11" t="s">
        <v>13</v>
      </c>
      <c r="H33" s="11" t="s">
        <v>22</v>
      </c>
      <c r="I33" s="2">
        <v>5</v>
      </c>
      <c r="J33" s="13">
        <v>0.5</v>
      </c>
      <c r="K33" s="2"/>
      <c r="L33" s="26" t="s">
        <v>107</v>
      </c>
      <c r="M33" s="81">
        <v>0</v>
      </c>
      <c r="N33" s="27">
        <v>1</v>
      </c>
      <c r="O33" s="42">
        <f t="shared" si="2"/>
        <v>0</v>
      </c>
      <c r="P33" s="2"/>
      <c r="Q33" s="43">
        <v>6</v>
      </c>
      <c r="R33" s="81">
        <v>0</v>
      </c>
      <c r="S33" s="27">
        <v>5</v>
      </c>
      <c r="T33" s="92">
        <f t="shared" si="3"/>
        <v>0</v>
      </c>
      <c r="U33" s="92"/>
      <c r="V33" s="93"/>
      <c r="W33" s="43">
        <v>16</v>
      </c>
      <c r="X33" s="81">
        <v>0</v>
      </c>
      <c r="Y33" s="27">
        <v>5</v>
      </c>
      <c r="Z33" s="42">
        <f t="shared" si="4"/>
        <v>0</v>
      </c>
      <c r="AA33" s="48" t="s">
        <v>162</v>
      </c>
      <c r="AB33" s="84"/>
      <c r="AC33" s="27">
        <v>1</v>
      </c>
      <c r="AD33" s="42"/>
    </row>
    <row r="34" spans="1:30" ht="12.75" customHeight="1">
      <c r="A34" s="11">
        <v>31</v>
      </c>
      <c r="B34" s="12" t="str">
        <f t="shared" si="0"/>
        <v>EB-Friday-Mandana. Fantasy/Intrigue</v>
      </c>
      <c r="C34" s="11" t="s">
        <v>100</v>
      </c>
      <c r="D34" s="11" t="s">
        <v>27</v>
      </c>
      <c r="E34" s="11" t="s">
        <v>108</v>
      </c>
      <c r="F34" s="11" t="s">
        <v>51</v>
      </c>
      <c r="G34" s="11" t="s">
        <v>13</v>
      </c>
      <c r="H34" s="11" t="s">
        <v>22</v>
      </c>
      <c r="I34" s="2">
        <v>5</v>
      </c>
      <c r="J34" s="13">
        <v>0.3125</v>
      </c>
      <c r="K34" s="2"/>
      <c r="L34" s="26" t="s">
        <v>109</v>
      </c>
      <c r="M34" s="81">
        <v>0</v>
      </c>
      <c r="N34" s="27">
        <v>1</v>
      </c>
      <c r="O34" s="42">
        <f t="shared" si="2"/>
        <v>0</v>
      </c>
      <c r="P34" s="2"/>
      <c r="Q34" s="43">
        <v>7</v>
      </c>
      <c r="R34" s="81">
        <v>0</v>
      </c>
      <c r="S34" s="27">
        <v>5</v>
      </c>
      <c r="T34" s="92">
        <f t="shared" si="3"/>
        <v>0</v>
      </c>
      <c r="U34" s="92"/>
      <c r="V34" s="93"/>
      <c r="W34" s="43">
        <v>17</v>
      </c>
      <c r="X34" s="81">
        <v>0</v>
      </c>
      <c r="Y34" s="27">
        <v>5</v>
      </c>
      <c r="Z34" s="42">
        <f t="shared" si="4"/>
        <v>0</v>
      </c>
      <c r="AA34" s="87" t="s">
        <v>163</v>
      </c>
      <c r="AB34" s="84"/>
      <c r="AC34" s="27">
        <v>1</v>
      </c>
      <c r="AD34" s="42"/>
    </row>
    <row r="35" spans="1:30" ht="12.75" customHeight="1">
      <c r="A35" s="11">
        <v>32</v>
      </c>
      <c r="B35" s="12" t="str">
        <f t="shared" si="0"/>
        <v>EB-Saturday-Mandana. Women In Recovery</v>
      </c>
      <c r="C35" s="11" t="s">
        <v>110</v>
      </c>
      <c r="D35" s="11" t="s">
        <v>111</v>
      </c>
      <c r="E35" s="11" t="s">
        <v>112</v>
      </c>
      <c r="F35" s="11" t="s">
        <v>51</v>
      </c>
      <c r="G35" s="11" t="s">
        <v>13</v>
      </c>
      <c r="H35" s="11" t="s">
        <v>22</v>
      </c>
      <c r="I35" s="2">
        <v>6</v>
      </c>
      <c r="J35" s="13">
        <v>0.4166666666666667</v>
      </c>
      <c r="K35" s="2"/>
      <c r="L35" s="26" t="s">
        <v>113</v>
      </c>
      <c r="M35" s="81">
        <v>0</v>
      </c>
      <c r="N35" s="27">
        <v>1</v>
      </c>
      <c r="O35" s="42">
        <f t="shared" si="2"/>
        <v>0</v>
      </c>
      <c r="P35" s="2"/>
      <c r="Q35" s="43">
        <v>8</v>
      </c>
      <c r="R35" s="81">
        <v>0</v>
      </c>
      <c r="S35" s="27">
        <v>5</v>
      </c>
      <c r="T35" s="92">
        <f t="shared" si="3"/>
        <v>0</v>
      </c>
      <c r="U35" s="92"/>
      <c r="V35" s="93"/>
      <c r="W35" s="43">
        <v>18</v>
      </c>
      <c r="X35" s="81">
        <v>0</v>
      </c>
      <c r="Y35" s="27">
        <v>5</v>
      </c>
      <c r="Z35" s="42">
        <f t="shared" si="4"/>
        <v>0</v>
      </c>
      <c r="AA35" s="87" t="s">
        <v>164</v>
      </c>
      <c r="AB35" s="84"/>
      <c r="AC35" s="27">
        <v>1</v>
      </c>
      <c r="AD35" s="42"/>
    </row>
    <row r="36" spans="1:30" ht="12.75" customHeight="1">
      <c r="A36" s="11">
        <v>33</v>
      </c>
      <c r="B36" s="12" t="str">
        <f t="shared" si="0"/>
        <v>EB-Saturday-Grace North Church. Anorexia</v>
      </c>
      <c r="C36" s="11" t="s">
        <v>110</v>
      </c>
      <c r="D36" s="11" t="s">
        <v>114</v>
      </c>
      <c r="E36" s="11" t="s">
        <v>115</v>
      </c>
      <c r="F36" s="11" t="s">
        <v>116</v>
      </c>
      <c r="G36" s="11" t="s">
        <v>13</v>
      </c>
      <c r="H36" s="11" t="s">
        <v>14</v>
      </c>
      <c r="I36" s="2">
        <v>6</v>
      </c>
      <c r="J36" s="13">
        <v>0.20833333333333334</v>
      </c>
      <c r="K36" s="2"/>
      <c r="L36" s="26" t="s">
        <v>117</v>
      </c>
      <c r="M36" s="81">
        <v>0</v>
      </c>
      <c r="N36" s="27">
        <v>1</v>
      </c>
      <c r="O36" s="42">
        <f t="shared" si="2"/>
        <v>0</v>
      </c>
      <c r="P36" s="2"/>
      <c r="Q36" s="43">
        <v>9</v>
      </c>
      <c r="R36" s="81">
        <v>0</v>
      </c>
      <c r="S36" s="27">
        <v>5</v>
      </c>
      <c r="T36" s="92">
        <f t="shared" si="3"/>
        <v>0</v>
      </c>
      <c r="U36" s="92"/>
      <c r="V36" s="93"/>
      <c r="W36" s="43">
        <v>19</v>
      </c>
      <c r="X36" s="81">
        <v>0</v>
      </c>
      <c r="Y36" s="27">
        <v>5</v>
      </c>
      <c r="Z36" s="42">
        <f t="shared" si="4"/>
        <v>0</v>
      </c>
      <c r="AA36" s="87" t="s">
        <v>165</v>
      </c>
      <c r="AB36" s="84"/>
      <c r="AC36" s="27">
        <v>1</v>
      </c>
      <c r="AD36" s="42"/>
    </row>
    <row r="37" spans="1:30" ht="12.75" customHeight="1" thickBot="1">
      <c r="A37" s="11">
        <v>34</v>
      </c>
      <c r="B37" s="12" t="str">
        <f t="shared" si="0"/>
        <v>SF-Saturday-Holy Innocents'. Uptown Saturday Night Meeting</v>
      </c>
      <c r="C37" s="11" t="s">
        <v>110</v>
      </c>
      <c r="D37" s="11" t="s">
        <v>118</v>
      </c>
      <c r="E37" s="11" t="s">
        <v>119</v>
      </c>
      <c r="F37" s="11" t="s">
        <v>120</v>
      </c>
      <c r="G37" s="11" t="s">
        <v>18</v>
      </c>
      <c r="H37" s="11" t="s">
        <v>18</v>
      </c>
      <c r="I37" s="2">
        <v>6</v>
      </c>
      <c r="J37" s="13">
        <v>0.25</v>
      </c>
      <c r="K37" s="2"/>
      <c r="L37" s="26" t="s">
        <v>121</v>
      </c>
      <c r="M37" s="81">
        <v>0</v>
      </c>
      <c r="N37" s="27">
        <v>1</v>
      </c>
      <c r="O37" s="42">
        <f t="shared" si="2"/>
        <v>0</v>
      </c>
      <c r="P37" s="2"/>
      <c r="Q37" s="43">
        <v>10</v>
      </c>
      <c r="R37" s="81">
        <v>0</v>
      </c>
      <c r="S37" s="27">
        <v>5</v>
      </c>
      <c r="T37" s="97">
        <f t="shared" si="3"/>
        <v>0</v>
      </c>
      <c r="U37" s="97"/>
      <c r="V37" s="98"/>
      <c r="W37" s="43">
        <v>20</v>
      </c>
      <c r="X37" s="81">
        <v>0</v>
      </c>
      <c r="Y37" s="27">
        <v>5</v>
      </c>
      <c r="Z37" s="42">
        <f t="shared" si="4"/>
        <v>0</v>
      </c>
      <c r="AA37" s="86" t="s">
        <v>166</v>
      </c>
      <c r="AB37" s="84"/>
      <c r="AC37" s="27">
        <v>1</v>
      </c>
      <c r="AD37" s="50"/>
    </row>
    <row r="38" spans="1:30" ht="12.75" customHeight="1" thickBot="1">
      <c r="A38" s="11">
        <v>35</v>
      </c>
      <c r="B38" s="12" t="str">
        <f t="shared" si="0"/>
        <v>EB-Saturday-All Souls. In the Solution/Big Book</v>
      </c>
      <c r="C38" s="11" t="s">
        <v>110</v>
      </c>
      <c r="D38" s="11" t="s">
        <v>118</v>
      </c>
      <c r="E38" s="11" t="s">
        <v>123</v>
      </c>
      <c r="F38" s="11" t="s">
        <v>124</v>
      </c>
      <c r="G38" s="11" t="s">
        <v>13</v>
      </c>
      <c r="H38" s="11" t="s">
        <v>14</v>
      </c>
      <c r="I38" s="2">
        <v>6</v>
      </c>
      <c r="J38" s="13">
        <v>0.25</v>
      </c>
      <c r="K38" s="2"/>
      <c r="L38" s="22" t="s">
        <v>125</v>
      </c>
      <c r="M38" s="82">
        <v>0</v>
      </c>
      <c r="N38" s="33">
        <v>1</v>
      </c>
      <c r="O38" s="50">
        <f t="shared" si="2"/>
        <v>0</v>
      </c>
      <c r="P38" s="2"/>
      <c r="Q38" s="39" t="s">
        <v>122</v>
      </c>
      <c r="R38" s="29">
        <f>SUM(R28:R37)</f>
        <v>0</v>
      </c>
      <c r="S38" s="30"/>
      <c r="T38" s="124">
        <f>SUM(T28:V37)</f>
        <v>0</v>
      </c>
      <c r="U38" s="124"/>
      <c r="V38" s="125"/>
      <c r="W38" s="39" t="s">
        <v>122</v>
      </c>
      <c r="X38" s="29">
        <f>SUM(X28:X37)</f>
        <v>0</v>
      </c>
      <c r="Y38" s="30"/>
      <c r="Z38" s="49">
        <f>SUM(Z28:Z37)</f>
        <v>0</v>
      </c>
      <c r="AA38" s="51"/>
      <c r="AB38" s="52"/>
      <c r="AC38" s="53">
        <f>$R$38+$X$38+$AB$37</f>
        <v>0</v>
      </c>
      <c r="AD38" s="54">
        <f>$T$38+$Z$38+$AD$37</f>
        <v>0</v>
      </c>
    </row>
    <row r="39" spans="1:30" ht="12.75" customHeight="1" thickBot="1">
      <c r="A39" s="11">
        <v>36</v>
      </c>
      <c r="B39" s="12" t="str">
        <f t="shared" si="0"/>
        <v>EB-Saturday-Mandana. People of Color.</v>
      </c>
      <c r="C39" s="11" t="s">
        <v>110</v>
      </c>
      <c r="D39" s="11" t="s">
        <v>57</v>
      </c>
      <c r="E39" s="11" t="s">
        <v>75</v>
      </c>
      <c r="F39" s="11" t="s">
        <v>51</v>
      </c>
      <c r="G39" s="11" t="s">
        <v>13</v>
      </c>
      <c r="H39" s="11" t="s">
        <v>22</v>
      </c>
      <c r="I39" s="2">
        <v>6</v>
      </c>
      <c r="J39" s="13">
        <v>0.2708333333333333</v>
      </c>
      <c r="K39" s="2"/>
      <c r="L39" s="55" t="str">
        <f>CONCATENATE("Total"," ",L27)</f>
        <v>Total Chips</v>
      </c>
      <c r="M39" s="56">
        <f>SUM(M28:M38)</f>
        <v>0</v>
      </c>
      <c r="N39" s="57"/>
      <c r="O39" s="58">
        <f>SUM(O28:O38)</f>
        <v>0</v>
      </c>
      <c r="P39" s="2"/>
      <c r="Q39" s="2"/>
      <c r="R39" s="2"/>
      <c r="S39" s="2"/>
      <c r="T39" s="2"/>
      <c r="U39" s="2"/>
      <c r="V39" s="4"/>
      <c r="W39" s="2"/>
      <c r="X39" s="2"/>
      <c r="Y39" s="2"/>
      <c r="Z39" s="2"/>
      <c r="AA39" s="2"/>
      <c r="AB39" s="2"/>
      <c r="AC39" s="2"/>
      <c r="AD39" s="2"/>
    </row>
    <row r="40" spans="1:30" ht="12.75" customHeight="1">
      <c r="A40" s="11">
        <v>37</v>
      </c>
      <c r="B40" s="12" t="str">
        <f t="shared" si="0"/>
        <v>EB-Saturday-Mandana. Saturday Morning Men's Meeting.</v>
      </c>
      <c r="C40" s="11" t="s">
        <v>110</v>
      </c>
      <c r="D40" s="11" t="s">
        <v>126</v>
      </c>
      <c r="E40" s="11" t="s">
        <v>127</v>
      </c>
      <c r="F40" s="11" t="s">
        <v>51</v>
      </c>
      <c r="G40" s="11" t="s">
        <v>13</v>
      </c>
      <c r="H40" s="11" t="s">
        <v>22</v>
      </c>
      <c r="I40" s="2">
        <v>6</v>
      </c>
      <c r="J40" s="13">
        <v>0.3333333333333333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4"/>
      <c r="W40" s="2"/>
      <c r="X40" s="2"/>
      <c r="Y40" s="2"/>
      <c r="Z40" s="2"/>
      <c r="AA40" s="2"/>
      <c r="AB40" s="2"/>
      <c r="AC40" s="2"/>
      <c r="AD40" s="2"/>
    </row>
    <row r="41" spans="1:30" ht="12.75" customHeight="1">
      <c r="A41" s="11">
        <v>38</v>
      </c>
      <c r="B41" s="12" t="str">
        <f t="shared" si="0"/>
        <v>SF-Saturday-St. Mary's &amp; St Martha's Lutheran. Weekend Meditation</v>
      </c>
      <c r="C41" s="11" t="s">
        <v>110</v>
      </c>
      <c r="D41" s="11" t="s">
        <v>128</v>
      </c>
      <c r="E41" s="11" t="s">
        <v>129</v>
      </c>
      <c r="F41" s="11" t="s">
        <v>130</v>
      </c>
      <c r="G41" s="11" t="s">
        <v>18</v>
      </c>
      <c r="H41" s="11" t="s">
        <v>18</v>
      </c>
      <c r="I41" s="2">
        <v>6</v>
      </c>
      <c r="J41" s="13">
        <v>0.375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4"/>
      <c r="W41" s="2"/>
      <c r="X41" s="2"/>
      <c r="Y41" s="2"/>
      <c r="Z41" s="2"/>
      <c r="AA41" s="2"/>
      <c r="AB41" s="2"/>
      <c r="AC41" s="2"/>
      <c r="AD41" s="2"/>
    </row>
    <row r="42" spans="1:30" ht="12.75" customHeight="1">
      <c r="A42" s="11">
        <v>39</v>
      </c>
      <c r="B42" s="12" t="str">
        <f t="shared" si="0"/>
        <v>EB-Sunday-Mandana. Newcomer's</v>
      </c>
      <c r="C42" s="11" t="s">
        <v>131</v>
      </c>
      <c r="D42" s="11" t="s">
        <v>132</v>
      </c>
      <c r="E42" s="11" t="s">
        <v>133</v>
      </c>
      <c r="F42" s="11" t="s">
        <v>51</v>
      </c>
      <c r="G42" s="11" t="s">
        <v>13</v>
      </c>
      <c r="H42" s="11" t="s">
        <v>22</v>
      </c>
      <c r="I42" s="2">
        <v>7</v>
      </c>
      <c r="J42" s="13">
        <v>0.20833333333333334</v>
      </c>
      <c r="K42" s="2"/>
      <c r="L42" s="10"/>
      <c r="M42" s="10"/>
      <c r="N42" s="10"/>
      <c r="O42" s="10"/>
      <c r="P42" s="10"/>
      <c r="Q42" s="59">
        <f>(SUMIF($B$3:$B$45,$R$46,$A$3:$A$45))</f>
        <v>0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ht="12.75" customHeight="1" thickBot="1">
      <c r="A43" s="11">
        <v>40</v>
      </c>
      <c r="B43" s="12" t="str">
        <f t="shared" si="0"/>
        <v>EB-Sunday-Mandana. Open meeting</v>
      </c>
      <c r="C43" s="11" t="s">
        <v>131</v>
      </c>
      <c r="D43" s="11" t="s">
        <v>118</v>
      </c>
      <c r="E43" s="11" t="s">
        <v>20</v>
      </c>
      <c r="F43" s="11" t="s">
        <v>51</v>
      </c>
      <c r="G43" s="11" t="s">
        <v>13</v>
      </c>
      <c r="H43" s="11" t="s">
        <v>22</v>
      </c>
      <c r="I43" s="2">
        <v>7</v>
      </c>
      <c r="J43" s="13">
        <v>0.25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>
        <f>IF(R28&lt;&gt;0,Q28,0)</f>
        <v>0</v>
      </c>
      <c r="V43" s="4"/>
      <c r="W43" s="2"/>
      <c r="X43" s="2"/>
      <c r="Y43" s="2"/>
      <c r="Z43" s="2"/>
      <c r="AA43" s="2"/>
      <c r="AB43" s="2"/>
      <c r="AC43" s="2"/>
      <c r="AD43" s="2"/>
    </row>
    <row r="44" spans="1:30" ht="12.75" customHeight="1" thickBot="1">
      <c r="A44" s="11">
        <v>41</v>
      </c>
      <c r="B44" s="12" t="str">
        <f t="shared" si="0"/>
        <v>EB-Monday-Resurrection Lutheran. Start the week ... happy, joyous, and free</v>
      </c>
      <c r="C44" s="11" t="s">
        <v>9</v>
      </c>
      <c r="D44" s="11" t="s">
        <v>15</v>
      </c>
      <c r="E44" s="11" t="s">
        <v>134</v>
      </c>
      <c r="F44" s="11" t="s">
        <v>69</v>
      </c>
      <c r="G44" s="11" t="s">
        <v>13</v>
      </c>
      <c r="H44" s="11" t="s">
        <v>22</v>
      </c>
      <c r="I44" s="2">
        <v>7</v>
      </c>
      <c r="J44" s="13">
        <v>0.3125</v>
      </c>
      <c r="K44" s="2"/>
      <c r="L44" s="60" t="s">
        <v>135</v>
      </c>
      <c r="M44" s="61" t="s">
        <v>39</v>
      </c>
      <c r="N44" s="61" t="s">
        <v>41</v>
      </c>
      <c r="O44" s="2"/>
      <c r="P44" s="2"/>
      <c r="Q44" s="123" t="s">
        <v>136</v>
      </c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</row>
    <row r="45" spans="1:30" ht="12.75" customHeight="1" thickBot="1">
      <c r="A45" s="11">
        <v>42</v>
      </c>
      <c r="B45" s="12" t="str">
        <f t="shared" si="0"/>
        <v>SF-Sunday-Healing from Fantasy &amp; Intrigue</v>
      </c>
      <c r="C45" s="11" t="s">
        <v>131</v>
      </c>
      <c r="D45" s="11" t="s">
        <v>24</v>
      </c>
      <c r="E45" s="11" t="s">
        <v>137</v>
      </c>
      <c r="F45" s="11" t="s">
        <v>17</v>
      </c>
      <c r="G45" s="11" t="s">
        <v>18</v>
      </c>
      <c r="H45" s="11" t="s">
        <v>18</v>
      </c>
      <c r="I45" s="2">
        <v>7</v>
      </c>
      <c r="J45" s="13">
        <v>0.3125</v>
      </c>
      <c r="K45" s="2"/>
      <c r="L45" s="18" t="str">
        <f>$L$12</f>
        <v>Total SLAA Basic Texts</v>
      </c>
      <c r="M45" s="62">
        <f>$Q$12</f>
        <v>0</v>
      </c>
      <c r="N45" s="21">
        <f>$S$12</f>
        <v>0</v>
      </c>
      <c r="O45" s="2"/>
      <c r="P45" s="2"/>
      <c r="Q45" s="2"/>
      <c r="R45" s="2"/>
      <c r="S45" s="2"/>
      <c r="T45" s="2"/>
      <c r="U45" s="2">
        <f>IF(R30&lt;&gt;0,Q30,0)</f>
        <v>0</v>
      </c>
      <c r="V45" s="4"/>
      <c r="W45" s="2"/>
      <c r="X45" s="2"/>
      <c r="Y45" s="2"/>
      <c r="Z45" s="2"/>
      <c r="AA45" s="2"/>
      <c r="AB45" s="2"/>
      <c r="AC45" s="2"/>
      <c r="AD45" s="2"/>
    </row>
    <row r="46" spans="1:30" ht="12.75" customHeight="1" thickBot="1" thickTop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6" t="str">
        <f>$L$20</f>
        <v>Total Journals </v>
      </c>
      <c r="M46" s="63">
        <f>Q20</f>
        <v>0</v>
      </c>
      <c r="N46" s="28">
        <f>S20</f>
        <v>0</v>
      </c>
      <c r="O46" s="2"/>
      <c r="P46" s="2"/>
      <c r="Q46" s="64" t="s">
        <v>138</v>
      </c>
      <c r="R46" s="99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1"/>
    </row>
    <row r="47" spans="1:30" ht="12.75" customHeight="1" thickTop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6" t="str">
        <f>$V$23</f>
        <v>Total Pamphlets</v>
      </c>
      <c r="M47" s="63">
        <f>$AA$23</f>
        <v>0</v>
      </c>
      <c r="N47" s="28">
        <f>$AC$23</f>
        <v>0</v>
      </c>
      <c r="O47" s="2"/>
      <c r="P47" s="2"/>
      <c r="Q47" s="2"/>
      <c r="R47" s="2"/>
      <c r="S47" s="2"/>
      <c r="T47" s="2"/>
      <c r="U47" s="2"/>
      <c r="V47" s="4"/>
      <c r="W47" s="2"/>
      <c r="X47" s="2"/>
      <c r="Y47" s="2"/>
      <c r="Z47" s="2"/>
      <c r="AA47" s="2"/>
      <c r="AB47" s="2"/>
      <c r="AC47" s="2"/>
      <c r="AD47" s="2"/>
    </row>
    <row r="48" spans="1:30" ht="12.75" customHeight="1">
      <c r="A48" s="2"/>
      <c r="B48" s="2"/>
      <c r="F48" s="2"/>
      <c r="G48" s="2"/>
      <c r="H48" s="2"/>
      <c r="I48" s="2"/>
      <c r="J48" s="2"/>
      <c r="K48" s="2"/>
      <c r="L48" s="26" t="str">
        <f>$L$39</f>
        <v>Total Chips</v>
      </c>
      <c r="M48" s="63">
        <f>$M$39</f>
        <v>0</v>
      </c>
      <c r="N48" s="28">
        <f>$O$39</f>
        <v>0</v>
      </c>
      <c r="O48" s="2"/>
      <c r="P48" s="2"/>
      <c r="Q48" s="64" t="s">
        <v>139</v>
      </c>
      <c r="R48" s="89">
        <f>IF(ISERROR(VLOOKUP($Q$42,$A$3:$J$45,6,FALSE)),"",(VLOOKUP($Q$42,$A$3:$J$45,6,FALSE)))</f>
      </c>
      <c r="S48" s="89"/>
      <c r="T48" s="89"/>
      <c r="U48" s="89"/>
      <c r="V48" s="89"/>
      <c r="W48" s="89"/>
      <c r="X48" s="65" t="s">
        <v>140</v>
      </c>
      <c r="Y48" s="89">
        <f>IF(ISERROR(VLOOKUP($Q$42,$A$3:$J$45,8,FALSE)),"",(VLOOKUP($Q$42,$A$3:$J$45,8,FALSE)))</f>
      </c>
      <c r="Z48" s="89"/>
      <c r="AA48" s="65" t="s">
        <v>141</v>
      </c>
      <c r="AB48" s="66">
        <f>IF(ISERROR(VLOOKUP($Q$42,$A$3:$J$45,7,FALSE)),"",(VLOOKUP($Q$42,$A$3:$J$45,7,FALSE)))</f>
      </c>
      <c r="AC48" s="2"/>
      <c r="AD48" s="2"/>
    </row>
    <row r="49" spans="1:30" ht="12.75" customHeight="1" thickBot="1">
      <c r="A49" s="2"/>
      <c r="B49" s="2"/>
      <c r="F49" s="2"/>
      <c r="G49" s="2"/>
      <c r="H49" s="2"/>
      <c r="I49" s="2"/>
      <c r="J49" s="2"/>
      <c r="K49" s="2"/>
      <c r="L49" s="22" t="s">
        <v>142</v>
      </c>
      <c r="M49" s="67">
        <f>AC38</f>
        <v>0</v>
      </c>
      <c r="N49" s="68">
        <f>AD38</f>
        <v>0</v>
      </c>
      <c r="O49" s="2"/>
      <c r="P49" s="2"/>
      <c r="Q49" s="69"/>
      <c r="R49" s="2"/>
      <c r="S49" s="2"/>
      <c r="T49" s="2"/>
      <c r="U49" s="2"/>
      <c r="V49" s="4"/>
      <c r="W49" s="2"/>
      <c r="X49" s="2"/>
      <c r="Y49" s="2"/>
      <c r="Z49" s="2"/>
      <c r="AA49" s="2"/>
      <c r="AB49" s="2"/>
      <c r="AC49" s="2"/>
      <c r="AD49" s="2"/>
    </row>
    <row r="50" spans="1:30" ht="12.75" customHeight="1" thickBot="1">
      <c r="A50" s="2"/>
      <c r="B50" s="2"/>
      <c r="F50" s="2"/>
      <c r="G50" s="2"/>
      <c r="H50" s="2"/>
      <c r="I50" s="2"/>
      <c r="J50" s="2"/>
      <c r="K50" s="2"/>
      <c r="L50" s="38" t="s">
        <v>143</v>
      </c>
      <c r="M50" s="17">
        <f>SUM(M45:M49)</f>
        <v>0</v>
      </c>
      <c r="N50" s="70">
        <f>SUM(N45:N49)</f>
        <v>0</v>
      </c>
      <c r="O50" s="2"/>
      <c r="P50" s="2"/>
      <c r="Q50" s="64" t="s">
        <v>144</v>
      </c>
      <c r="R50" s="90">
        <f>IF(ISERROR(VLOOKUP($Q$42,$A$3:$J$45,10,FALSE)),"",(VLOOKUP($Q$42,$A$3:$J$45,10,FALSE)))</f>
      </c>
      <c r="S50" s="90"/>
      <c r="T50" s="2"/>
      <c r="U50" s="2"/>
      <c r="V50" s="4"/>
      <c r="W50" s="2"/>
      <c r="X50" s="64" t="s">
        <v>145</v>
      </c>
      <c r="Y50" s="91">
        <f>IF(ISERROR(VLOOKUP($Q$42,$A$3:$J$45,4,FALSE)),"",(VLOOKUP($Q$42,$A$3:$J$45,4,FALSE)))</f>
      </c>
      <c r="Z50" s="91"/>
      <c r="AA50" s="65" t="s">
        <v>146</v>
      </c>
      <c r="AB50" s="89">
        <f>IF(ISERROR(VLOOKUP($Q$42,$A$3:$J$45,3,FALSE)),"",(VLOOKUP($Q$42,$A$3:$J$45,3,FALSE)))</f>
      </c>
      <c r="AC50" s="89"/>
      <c r="AD50" s="2"/>
    </row>
    <row r="51" spans="1:30" ht="12.75" customHeight="1">
      <c r="A51" s="2"/>
      <c r="B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4"/>
      <c r="W51" s="2"/>
      <c r="X51" s="2"/>
      <c r="Y51" s="2"/>
      <c r="Z51" s="2"/>
      <c r="AA51" s="2"/>
      <c r="AB51" s="2"/>
      <c r="AC51" s="2"/>
      <c r="AD51" s="2"/>
    </row>
    <row r="52" spans="1:30" ht="12.75" customHeight="1">
      <c r="A52" s="2"/>
      <c r="B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64" t="s">
        <v>148</v>
      </c>
      <c r="R52" s="127">
        <f>W52</f>
        <v>41105.8713724537</v>
      </c>
      <c r="S52" s="127"/>
      <c r="T52" s="2"/>
      <c r="U52" s="2"/>
      <c r="V52" s="65" t="s">
        <v>149</v>
      </c>
      <c r="W52" s="128">
        <f ca="1">NOW()</f>
        <v>41105.8713724537</v>
      </c>
      <c r="X52" s="91"/>
      <c r="Y52" s="2"/>
      <c r="Z52" s="2"/>
      <c r="AA52" s="2"/>
      <c r="AB52" s="122"/>
      <c r="AC52" s="122"/>
      <c r="AD52" s="2"/>
    </row>
    <row r="53" spans="1:30" ht="12.75" customHeight="1">
      <c r="A53" s="2"/>
      <c r="B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64"/>
      <c r="R53" s="72"/>
      <c r="S53" s="72"/>
      <c r="T53" s="2"/>
      <c r="U53" s="2"/>
      <c r="V53" s="65"/>
      <c r="W53" s="73"/>
      <c r="X53" s="71"/>
      <c r="Y53" s="2"/>
      <c r="Z53" s="2"/>
      <c r="AA53" s="2"/>
      <c r="AB53" s="32"/>
      <c r="AC53" s="32"/>
      <c r="AD53" s="2"/>
    </row>
    <row r="54" spans="1:30" ht="12.75" customHeight="1" thickBot="1">
      <c r="A54" s="2"/>
      <c r="B54" s="2"/>
      <c r="F54" s="2"/>
      <c r="G54" s="2"/>
      <c r="H54" s="2"/>
      <c r="I54" s="2"/>
      <c r="J54" s="2"/>
      <c r="K54" s="2"/>
      <c r="L54" s="69" t="s">
        <v>147</v>
      </c>
      <c r="M54" s="2"/>
      <c r="N54" s="2"/>
      <c r="O54" s="2"/>
      <c r="P54" s="2"/>
      <c r="Q54" s="64"/>
      <c r="R54" s="72"/>
      <c r="S54" s="72"/>
      <c r="T54" s="2"/>
      <c r="U54" s="2"/>
      <c r="V54" s="65"/>
      <c r="W54" s="73"/>
      <c r="X54" s="71"/>
      <c r="Y54" s="2"/>
      <c r="Z54" s="2"/>
      <c r="AA54" s="2"/>
      <c r="AB54" s="32"/>
      <c r="AC54" s="32"/>
      <c r="AD54" s="2"/>
    </row>
    <row r="55" spans="11:30" ht="12.75" customHeight="1">
      <c r="K55" s="2"/>
      <c r="L55" s="111"/>
      <c r="M55" s="112"/>
      <c r="N55" s="112"/>
      <c r="O55" s="113"/>
      <c r="P55" s="2"/>
      <c r="Q55" s="2"/>
      <c r="R55" s="2"/>
      <c r="S55" s="2"/>
      <c r="T55" s="2"/>
      <c r="U55" s="2"/>
      <c r="V55" s="4"/>
      <c r="W55" s="2"/>
      <c r="X55" s="2"/>
      <c r="Y55" s="2"/>
      <c r="Z55" s="2"/>
      <c r="AA55" s="2"/>
      <c r="AB55" s="2"/>
      <c r="AC55" s="2"/>
      <c r="AD55" s="2"/>
    </row>
    <row r="56" spans="11:30" ht="12.75" customHeight="1">
      <c r="K56" s="2"/>
      <c r="L56" s="114"/>
      <c r="M56" s="115"/>
      <c r="N56" s="115"/>
      <c r="O56" s="116"/>
      <c r="P56" s="2"/>
      <c r="Q56" s="74" t="s">
        <v>152</v>
      </c>
      <c r="R56" s="105" t="s">
        <v>154</v>
      </c>
      <c r="S56" s="106"/>
      <c r="T56" s="106"/>
      <c r="U56" s="106"/>
      <c r="V56" s="106"/>
      <c r="W56" s="106"/>
      <c r="X56" s="106"/>
      <c r="Y56" s="106"/>
      <c r="Z56" s="106"/>
      <c r="AA56" s="107"/>
      <c r="AB56" s="2"/>
      <c r="AC56" s="2"/>
      <c r="AD56" s="2"/>
    </row>
    <row r="57" spans="11:30" ht="12.75" customHeight="1">
      <c r="K57" s="2"/>
      <c r="L57" s="114"/>
      <c r="M57" s="115"/>
      <c r="N57" s="115"/>
      <c r="O57" s="116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1:30" ht="12.75" customHeight="1">
      <c r="K58" s="2"/>
      <c r="L58" s="114"/>
      <c r="M58" s="115"/>
      <c r="N58" s="115"/>
      <c r="O58" s="116"/>
      <c r="P58" s="2"/>
      <c r="Q58" s="74" t="s">
        <v>150</v>
      </c>
      <c r="R58" s="102"/>
      <c r="S58" s="103"/>
      <c r="T58" s="103"/>
      <c r="U58" s="103"/>
      <c r="V58" s="104"/>
      <c r="W58" s="2"/>
      <c r="X58" s="2"/>
      <c r="Y58" s="2"/>
      <c r="Z58" s="2"/>
      <c r="AA58" s="2"/>
      <c r="AB58" s="2"/>
      <c r="AC58" s="2"/>
      <c r="AD58" s="2"/>
    </row>
    <row r="59" spans="11:30" ht="12.75" customHeight="1">
      <c r="K59" s="2"/>
      <c r="L59" s="114"/>
      <c r="M59" s="115"/>
      <c r="N59" s="115"/>
      <c r="O59" s="116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1:30" ht="12.75" customHeight="1">
      <c r="K60" s="2"/>
      <c r="L60" s="114"/>
      <c r="M60" s="115"/>
      <c r="N60" s="115"/>
      <c r="O60" s="116"/>
      <c r="P60" s="2"/>
      <c r="Q60" s="74" t="s">
        <v>151</v>
      </c>
      <c r="R60" s="105" t="s">
        <v>153</v>
      </c>
      <c r="S60" s="106"/>
      <c r="T60" s="106"/>
      <c r="U60" s="106"/>
      <c r="V60" s="106"/>
      <c r="W60" s="106"/>
      <c r="X60" s="106"/>
      <c r="Y60" s="106"/>
      <c r="Z60" s="106"/>
      <c r="AA60" s="107"/>
      <c r="AB60" s="2"/>
      <c r="AC60" s="2"/>
      <c r="AD60" s="2"/>
    </row>
    <row r="61" spans="12:30" ht="12.75" customHeight="1" thickBot="1">
      <c r="L61" s="117"/>
      <c r="M61" s="118"/>
      <c r="N61" s="118"/>
      <c r="O61" s="119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1:30" ht="12.75" customHeight="1"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75"/>
      <c r="W62" s="2"/>
      <c r="X62" s="2"/>
      <c r="Y62" s="2"/>
      <c r="Z62" s="2"/>
      <c r="AA62" s="2"/>
      <c r="AB62" s="2"/>
      <c r="AC62" s="2"/>
      <c r="AD62" s="2"/>
    </row>
    <row r="63" spans="15:22" ht="12.75" customHeight="1">
      <c r="O63" s="76"/>
      <c r="V63" s="77"/>
    </row>
    <row r="64" ht="12.75" customHeight="1">
      <c r="V64" s="78"/>
    </row>
  </sheetData>
  <sheetProtection/>
  <mergeCells count="31">
    <mergeCell ref="R56:AA56"/>
    <mergeCell ref="R52:S52"/>
    <mergeCell ref="W52:X52"/>
    <mergeCell ref="AA27:AD27"/>
    <mergeCell ref="T32:V32"/>
    <mergeCell ref="T30:V30"/>
    <mergeCell ref="T31:V31"/>
    <mergeCell ref="AB52:AC52"/>
    <mergeCell ref="Q44:AD44"/>
    <mergeCell ref="T38:V38"/>
    <mergeCell ref="L2:AA2"/>
    <mergeCell ref="L5:AD5"/>
    <mergeCell ref="L7:AD7"/>
    <mergeCell ref="T27:V27"/>
    <mergeCell ref="T37:V37"/>
    <mergeCell ref="R46:AD46"/>
    <mergeCell ref="R58:V58"/>
    <mergeCell ref="R60:AA60"/>
    <mergeCell ref="L25:AD25"/>
    <mergeCell ref="L55:O61"/>
    <mergeCell ref="T35:V35"/>
    <mergeCell ref="T28:V28"/>
    <mergeCell ref="T29:V29"/>
    <mergeCell ref="R48:W48"/>
    <mergeCell ref="Y48:Z48"/>
    <mergeCell ref="R50:S50"/>
    <mergeCell ref="Y50:Z50"/>
    <mergeCell ref="AB50:AC50"/>
    <mergeCell ref="T33:V33"/>
    <mergeCell ref="T34:V34"/>
    <mergeCell ref="T36:V36"/>
  </mergeCells>
  <conditionalFormatting sqref="W28 W30 W32:W37 AA30 AA32:AA33">
    <cfRule type="cellIs" priority="4" dxfId="0" operator="equal" stopIfTrue="1">
      <formula>'SF EB SLAA Lit Form'!$U43</formula>
    </cfRule>
  </conditionalFormatting>
  <conditionalFormatting sqref="W29 AA29">
    <cfRule type="cellIs" priority="5" dxfId="0" operator="equal" stopIfTrue="1">
      <formula>'SF EB SLAA Lit Form'!$Q44</formula>
    </cfRule>
  </conditionalFormatting>
  <conditionalFormatting sqref="W31 AA31">
    <cfRule type="cellIs" priority="6" dxfId="0" operator="equal" stopIfTrue="1">
      <formula>'SF EB SLAA Lit Form'!$R46</formula>
    </cfRule>
  </conditionalFormatting>
  <conditionalFormatting sqref="AA10:AA23 O28:O39 S15:S20 S10:S12 Q10:Q12 Q15:Q20 R28:R38 X28:X38 Z28:Z38 AA34:AA36 AD29:AD37 M45:N50 AB29:AB37 M28:M39">
    <cfRule type="cellIs" priority="7" dxfId="3" operator="greaterThan" stopIfTrue="1">
      <formula>0</formula>
    </cfRule>
  </conditionalFormatting>
  <conditionalFormatting sqref="AC10:AC23">
    <cfRule type="cellIs" priority="8" dxfId="6" operator="greaterThan" stopIfTrue="1">
      <formula>0</formula>
    </cfRule>
  </conditionalFormatting>
  <conditionalFormatting sqref="U43 U45 U47 U49">
    <cfRule type="cellIs" priority="9" dxfId="0" operator="notEqual" stopIfTrue="1">
      <formula>0</formula>
    </cfRule>
  </conditionalFormatting>
  <conditionalFormatting sqref="J3:J45">
    <cfRule type="cellIs" priority="10" dxfId="0" operator="equal" stopIfTrue="1">
      <formula>0.5</formula>
    </cfRule>
  </conditionalFormatting>
  <conditionalFormatting sqref="T28:V38">
    <cfRule type="cellIs" priority="11" dxfId="3" operator="notEqual" stopIfTrue="1">
      <formula>0</formula>
    </cfRule>
  </conditionalFormatting>
  <conditionalFormatting sqref="AA34">
    <cfRule type="cellIs" priority="3" dxfId="0" operator="equal" stopIfTrue="1">
      <formula>'SF EB SLAA Lit Form'!$U49</formula>
    </cfRule>
  </conditionalFormatting>
  <conditionalFormatting sqref="AA35">
    <cfRule type="cellIs" priority="2" dxfId="0" operator="equal" stopIfTrue="1">
      <formula>'SF EB SLAA Lit Form'!$U50</formula>
    </cfRule>
  </conditionalFormatting>
  <conditionalFormatting sqref="AA36">
    <cfRule type="cellIs" priority="1" dxfId="0" operator="equal" stopIfTrue="1">
      <formula>'SF EB SLAA Lit Form'!$U51</formula>
    </cfRule>
  </conditionalFormatting>
  <dataValidations count="1">
    <dataValidation type="list" allowBlank="1" showInputMessage="1" showErrorMessage="1" promptTitle="Meeting Selection" prompt="Select Meeting From List Provided or Leave Blank" errorTitle="Meeting Selection" error="YOU MUST Select Meeting From List Provided or Leave Blank" sqref="R46:AC46">
      <formula1>'SF EB SLAA Lit Form'!$B$3:$B$44</formula1>
    </dataValidation>
  </dataValidations>
  <printOptions/>
  <pageMargins left="0.75" right="0.75" top="1" bottom="1" header="0.5" footer="0.5"/>
  <pageSetup fitToHeight="1" fitToWidth="1" horizontalDpi="600" verticalDpi="600" orientation="landscape" scale="57"/>
  <headerFooter alignWithMargins="0">
    <oddFooter>&amp;L&amp;8&amp;A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Bruce D. Barcomb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Lori Sinsley</cp:lastModifiedBy>
  <cp:lastPrinted>2012-07-12T23:26:02Z</cp:lastPrinted>
  <dcterms:created xsi:type="dcterms:W3CDTF">2008-08-06T06:11:16Z</dcterms:created>
  <dcterms:modified xsi:type="dcterms:W3CDTF">2012-07-16T03:56:00Z</dcterms:modified>
  <cp:category/>
  <cp:version/>
  <cp:contentType/>
  <cp:contentStatus/>
</cp:coreProperties>
</file>